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codeName="ThisWorkbook"/>
  <mc:AlternateContent xmlns:mc="http://schemas.openxmlformats.org/markup-compatibility/2006">
    <mc:Choice Requires="x15">
      <x15ac:absPath xmlns:x15ac="http://schemas.microsoft.com/office/spreadsheetml/2010/11/ac" url="C:\Users\nhogg\Desktop\"/>
    </mc:Choice>
  </mc:AlternateContent>
  <xr:revisionPtr revIDLastSave="0" documentId="8_{29AFA8FF-A1F2-461D-AA55-8A91A200A485}" xr6:coauthVersionLast="45" xr6:coauthVersionMax="45" xr10:uidLastSave="{00000000-0000-0000-0000-000000000000}"/>
  <workbookProtection lockWindows="1"/>
  <bookViews>
    <workbookView xWindow="-98" yWindow="-98" windowWidth="20715" windowHeight="13276" tabRatio="700" activeTab="3" xr2:uid="{00000000-000D-0000-FFFF-FFFF00000000}"/>
  </bookViews>
  <sheets>
    <sheet name="Front Sheet" sheetId="1" r:id="rId1"/>
    <sheet name="SDAs and Irregularities" sheetId="10" r:id="rId2"/>
    <sheet name="Quarterly Breakdown" sheetId="8" r:id="rId3"/>
    <sheet name="Project Summary" sheetId="9" r:id="rId4"/>
    <sheet name="LookUp" sheetId="11" state="hidden" r:id="rId5"/>
  </sheets>
  <definedNames>
    <definedName name="_xlnm.Print_Area" localSheetId="3">'Project Summary'!$A$1:$AL$70</definedName>
    <definedName name="SDAAmount">'SDAs and Irregularities'!$B$2:$B$201</definedName>
    <definedName name="SDAOutcome">'SDAs and Irregularities'!$D$2:$D$201</definedName>
    <definedName name="SDAQuarters">'SDAs and Irregularities'!$A$2:$A$201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E43" i="9" l="1"/>
  <c r="AE27" i="9"/>
  <c r="AJ61" i="9"/>
  <c r="AF42" i="9" l="1"/>
  <c r="AJ42" i="9" s="1"/>
  <c r="AB42" i="9"/>
  <c r="X42" i="9"/>
  <c r="AJ64" i="9" l="1"/>
  <c r="AJ63" i="9"/>
  <c r="AJ59" i="9"/>
  <c r="AI59" i="9"/>
  <c r="AJ58" i="9"/>
  <c r="AI58" i="9"/>
  <c r="AJ57" i="9"/>
  <c r="AI57" i="9"/>
  <c r="AJ56" i="9"/>
  <c r="AI56" i="9"/>
  <c r="AJ55" i="9"/>
  <c r="AI55" i="9"/>
  <c r="AJ54" i="9"/>
  <c r="AI54" i="9"/>
  <c r="AJ53" i="9"/>
  <c r="AI53" i="9"/>
  <c r="AJ52" i="9"/>
  <c r="AI52" i="9"/>
  <c r="AJ51" i="9"/>
  <c r="AI51" i="9"/>
  <c r="AJ50" i="9"/>
  <c r="AI50" i="9"/>
  <c r="AJ49" i="9"/>
  <c r="AI49" i="9"/>
  <c r="AJ48" i="9"/>
  <c r="AI48" i="9"/>
  <c r="AJ47" i="9"/>
  <c r="AI47" i="9"/>
  <c r="AJ46" i="9"/>
  <c r="AI46" i="9"/>
  <c r="AJ45" i="9"/>
  <c r="AI45" i="9"/>
  <c r="AJ44" i="9"/>
  <c r="AI44" i="9"/>
  <c r="AJ30" i="9"/>
  <c r="AJ29" i="9"/>
  <c r="AJ25" i="9"/>
  <c r="AJ24" i="9"/>
  <c r="AJ23" i="9"/>
  <c r="AJ22" i="9"/>
  <c r="AJ21" i="9"/>
  <c r="AJ20" i="9"/>
  <c r="AJ19" i="9"/>
  <c r="AJ18" i="9"/>
  <c r="AJ17" i="9"/>
  <c r="AJ16" i="9"/>
  <c r="AJ15" i="9"/>
  <c r="AJ14" i="9"/>
  <c r="AJ13" i="9"/>
  <c r="AJ12" i="9"/>
  <c r="AJ11" i="9"/>
  <c r="AJ10" i="9"/>
  <c r="AI25" i="9"/>
  <c r="AI24" i="9"/>
  <c r="AI23" i="9"/>
  <c r="AI22" i="9"/>
  <c r="AI21" i="9"/>
  <c r="AI20" i="9"/>
  <c r="AI19" i="9"/>
  <c r="AI18" i="9"/>
  <c r="AI17" i="9"/>
  <c r="AI16" i="9"/>
  <c r="AI15" i="9"/>
  <c r="AI14" i="9"/>
  <c r="AI13" i="9"/>
  <c r="AI12" i="9"/>
  <c r="AI11" i="9"/>
  <c r="AI10" i="9"/>
  <c r="AF59" i="9"/>
  <c r="AF58" i="9"/>
  <c r="AF57" i="9"/>
  <c r="AF56" i="9"/>
  <c r="AF55" i="9"/>
  <c r="AF54" i="9"/>
  <c r="AF53" i="9"/>
  <c r="AF52" i="9"/>
  <c r="AF51" i="9"/>
  <c r="AF50" i="9"/>
  <c r="AF49" i="9"/>
  <c r="AF48" i="9"/>
  <c r="AF47" i="9"/>
  <c r="AF46" i="9"/>
  <c r="AF45" i="9"/>
  <c r="AF44" i="9"/>
  <c r="AE59" i="9"/>
  <c r="AE58" i="9"/>
  <c r="AE57" i="9"/>
  <c r="AE56" i="9"/>
  <c r="AE55" i="9"/>
  <c r="AE54" i="9"/>
  <c r="AE53" i="9"/>
  <c r="AE52" i="9"/>
  <c r="AE51" i="9"/>
  <c r="AE50" i="9"/>
  <c r="AE49" i="9"/>
  <c r="AE48" i="9"/>
  <c r="AE47" i="9"/>
  <c r="AE46" i="9"/>
  <c r="AE45" i="9"/>
  <c r="AE44" i="9"/>
  <c r="I288" i="8"/>
  <c r="AF30" i="9"/>
  <c r="AF29" i="9"/>
  <c r="AE9" i="9"/>
  <c r="AF9" i="9"/>
  <c r="AJ9" i="9" s="1"/>
  <c r="AF25" i="9"/>
  <c r="AE25" i="9"/>
  <c r="AF24" i="9"/>
  <c r="AE24" i="9"/>
  <c r="AG24" i="9" s="1"/>
  <c r="AF23" i="9"/>
  <c r="AE23" i="9"/>
  <c r="AF22" i="9"/>
  <c r="AE22" i="9"/>
  <c r="AH22" i="9" s="1"/>
  <c r="AF21" i="9"/>
  <c r="AE21" i="9"/>
  <c r="AF20" i="9"/>
  <c r="AE20" i="9"/>
  <c r="AF19" i="9"/>
  <c r="AE19" i="9"/>
  <c r="AF18" i="9"/>
  <c r="AE18" i="9"/>
  <c r="AH18" i="9" s="1"/>
  <c r="AF17" i="9"/>
  <c r="AE17" i="9"/>
  <c r="AF16" i="9"/>
  <c r="AE16" i="9"/>
  <c r="AF15" i="9"/>
  <c r="AE15" i="9"/>
  <c r="AF14" i="9"/>
  <c r="AE14" i="9"/>
  <c r="AH14" i="9" s="1"/>
  <c r="AF13" i="9"/>
  <c r="AE13" i="9"/>
  <c r="AF12" i="9"/>
  <c r="AE12" i="9"/>
  <c r="AF11" i="9"/>
  <c r="AE11" i="9"/>
  <c r="AF10" i="9"/>
  <c r="AE10" i="9"/>
  <c r="AG10" i="9" s="1"/>
  <c r="AF8" i="9"/>
  <c r="AH25" i="9"/>
  <c r="AG25" i="9"/>
  <c r="AH24" i="9"/>
  <c r="AH23" i="9"/>
  <c r="AG23" i="9"/>
  <c r="AH21" i="9"/>
  <c r="AG21" i="9"/>
  <c r="AH20" i="9"/>
  <c r="AH19" i="9"/>
  <c r="AG19" i="9"/>
  <c r="AH17" i="9"/>
  <c r="AG17" i="9"/>
  <c r="AH16" i="9"/>
  <c r="AG16" i="9"/>
  <c r="AH15" i="9"/>
  <c r="AG15" i="9"/>
  <c r="AH13" i="9"/>
  <c r="AG13" i="9"/>
  <c r="AH12" i="9"/>
  <c r="AG12" i="9"/>
  <c r="AH11" i="9"/>
  <c r="AG11" i="9"/>
  <c r="D288" i="8"/>
  <c r="I283" i="8"/>
  <c r="D283" i="8"/>
  <c r="B283" i="8"/>
  <c r="B282" i="8"/>
  <c r="I280" i="8"/>
  <c r="H280" i="8"/>
  <c r="L280" i="8" s="1"/>
  <c r="D280" i="8"/>
  <c r="C280" i="8"/>
  <c r="L278" i="8"/>
  <c r="K278" i="8"/>
  <c r="G278" i="8"/>
  <c r="F278" i="8"/>
  <c r="L277" i="8"/>
  <c r="K277" i="8"/>
  <c r="G277" i="8"/>
  <c r="F277" i="8"/>
  <c r="L276" i="8"/>
  <c r="K276" i="8"/>
  <c r="G276" i="8"/>
  <c r="F276" i="8"/>
  <c r="L275" i="8"/>
  <c r="K275" i="8"/>
  <c r="G275" i="8"/>
  <c r="F275" i="8"/>
  <c r="L274" i="8"/>
  <c r="K274" i="8"/>
  <c r="G274" i="8"/>
  <c r="F274" i="8"/>
  <c r="L273" i="8"/>
  <c r="K273" i="8"/>
  <c r="G273" i="8"/>
  <c r="F273" i="8"/>
  <c r="L272" i="8"/>
  <c r="K272" i="8"/>
  <c r="G272" i="8"/>
  <c r="F272" i="8"/>
  <c r="L271" i="8"/>
  <c r="K271" i="8"/>
  <c r="G271" i="8"/>
  <c r="F271" i="8"/>
  <c r="L270" i="8"/>
  <c r="K270" i="8"/>
  <c r="G270" i="8"/>
  <c r="F270" i="8"/>
  <c r="L269" i="8"/>
  <c r="K269" i="8"/>
  <c r="G269" i="8"/>
  <c r="F269" i="8"/>
  <c r="L268" i="8"/>
  <c r="K268" i="8"/>
  <c r="G268" i="8"/>
  <c r="F268" i="8"/>
  <c r="L267" i="8"/>
  <c r="K267" i="8"/>
  <c r="G267" i="8"/>
  <c r="F267" i="8"/>
  <c r="L266" i="8"/>
  <c r="K266" i="8"/>
  <c r="G266" i="8"/>
  <c r="F266" i="8"/>
  <c r="L265" i="8"/>
  <c r="K265" i="8"/>
  <c r="G265" i="8"/>
  <c r="F265" i="8"/>
  <c r="L264" i="8"/>
  <c r="K264" i="8"/>
  <c r="G264" i="8"/>
  <c r="F264" i="8"/>
  <c r="L263" i="8"/>
  <c r="K263" i="8"/>
  <c r="G263" i="8"/>
  <c r="F263" i="8"/>
  <c r="L262" i="8"/>
  <c r="K262" i="8"/>
  <c r="G262" i="8"/>
  <c r="F262" i="8"/>
  <c r="I261" i="8"/>
  <c r="D261" i="8"/>
  <c r="A30" i="11"/>
  <c r="A31" i="11" s="1"/>
  <c r="AF27" i="9" l="1"/>
  <c r="AJ27" i="9" s="1"/>
  <c r="K280" i="8"/>
  <c r="AF43" i="9"/>
  <c r="AJ43" i="9" s="1"/>
  <c r="AF35" i="9"/>
  <c r="AG22" i="9"/>
  <c r="AG14" i="9"/>
  <c r="AG18" i="9"/>
  <c r="AH10" i="9"/>
  <c r="AG9" i="9"/>
  <c r="AH9" i="9" s="1"/>
  <c r="AG20" i="9"/>
  <c r="F280" i="8"/>
  <c r="G280" i="8" s="1"/>
  <c r="D282" i="8"/>
  <c r="D285" i="8" s="1"/>
  <c r="I282" i="8"/>
  <c r="I285" i="8" s="1"/>
  <c r="E80" i="1"/>
  <c r="AF80" i="1"/>
  <c r="Z80" i="1" s="1"/>
  <c r="AA80" i="1" s="1"/>
  <c r="AF69" i="1"/>
  <c r="Z69" i="1" s="1"/>
  <c r="AA69" i="1" s="1"/>
  <c r="AF70" i="1"/>
  <c r="Z70" i="1" s="1"/>
  <c r="AA70" i="1" s="1"/>
  <c r="AF71" i="1"/>
  <c r="Z71" i="1" s="1"/>
  <c r="AA71" i="1" s="1"/>
  <c r="AF72" i="1"/>
  <c r="AB72" i="1" s="1"/>
  <c r="Z73" i="1"/>
  <c r="AA73" i="1" s="1"/>
  <c r="AF73" i="1"/>
  <c r="AB73" i="1" s="1"/>
  <c r="AF74" i="1"/>
  <c r="Z74" i="1" s="1"/>
  <c r="AA74" i="1" s="1"/>
  <c r="AF75" i="1"/>
  <c r="Z75" i="1" s="1"/>
  <c r="AA75" i="1" s="1"/>
  <c r="AF76" i="1"/>
  <c r="Z76" i="1" s="1"/>
  <c r="AA76" i="1" s="1"/>
  <c r="AF77" i="1"/>
  <c r="Z77" i="1" s="1"/>
  <c r="AA77" i="1" s="1"/>
  <c r="AF78" i="1"/>
  <c r="Z78" i="1" s="1"/>
  <c r="AA78" i="1" s="1"/>
  <c r="AF79" i="1"/>
  <c r="Z79" i="1" s="1"/>
  <c r="AA79" i="1" s="1"/>
  <c r="H68" i="1"/>
  <c r="H69" i="1"/>
  <c r="H70" i="1"/>
  <c r="H71" i="1"/>
  <c r="H72" i="1"/>
  <c r="H73" i="1"/>
  <c r="H74" i="1"/>
  <c r="H75" i="1"/>
  <c r="H76" i="1"/>
  <c r="H77" i="1"/>
  <c r="H78" i="1"/>
  <c r="AF37" i="1"/>
  <c r="Z37" i="1" s="1"/>
  <c r="AF68" i="1"/>
  <c r="AF32" i="9" l="1"/>
  <c r="AB75" i="1"/>
  <c r="AC73" i="1"/>
  <c r="AB74" i="1"/>
  <c r="AC74" i="1" s="1"/>
  <c r="AB78" i="1"/>
  <c r="AC78" i="1" s="1"/>
  <c r="Z72" i="1"/>
  <c r="AA72" i="1" s="1"/>
  <c r="AC72" i="1" s="1"/>
  <c r="AB70" i="1"/>
  <c r="AC70" i="1" s="1"/>
  <c r="AG27" i="9"/>
  <c r="AH27" i="9" s="1"/>
  <c r="AC75" i="1"/>
  <c r="AB80" i="1"/>
  <c r="AC80" i="1" s="1"/>
  <c r="AB76" i="1"/>
  <c r="AC76" i="1" s="1"/>
  <c r="AB79" i="1"/>
  <c r="AC79" i="1" s="1"/>
  <c r="H79" i="1" s="1"/>
  <c r="AB71" i="1"/>
  <c r="AC71" i="1" s="1"/>
  <c r="AB77" i="1"/>
  <c r="AC77" i="1" s="1"/>
  <c r="AB69" i="1"/>
  <c r="AC69" i="1" s="1"/>
  <c r="AB8" i="9"/>
  <c r="X8" i="9"/>
  <c r="A28" i="11"/>
  <c r="A29" i="11" s="1"/>
  <c r="A22" i="11"/>
  <c r="A23" i="11" s="1"/>
  <c r="A24" i="11" s="1"/>
  <c r="A25" i="11" s="1"/>
  <c r="A26" i="11" s="1"/>
  <c r="A27" i="11" s="1"/>
  <c r="D38" i="8" l="1"/>
  <c r="I38" i="8" s="1"/>
  <c r="N38" i="8" s="1"/>
  <c r="S38" i="8" s="1"/>
  <c r="D74" i="8" s="1"/>
  <c r="I74" i="8" s="1"/>
  <c r="N74" i="8" s="1"/>
  <c r="S74" i="8" s="1"/>
  <c r="D110" i="8" s="1"/>
  <c r="I110" i="8" s="1"/>
  <c r="N110" i="8" s="1"/>
  <c r="S110" i="8" s="1"/>
  <c r="D146" i="8" s="1"/>
  <c r="I146" i="8" s="1"/>
  <c r="N146" i="8" s="1"/>
  <c r="S146" i="8" s="1"/>
  <c r="D182" i="8" s="1"/>
  <c r="I182" i="8" s="1"/>
  <c r="N182" i="8" s="1"/>
  <c r="S182" i="8" s="1"/>
  <c r="D218" i="8" s="1"/>
  <c r="I218" i="8" s="1"/>
  <c r="N218" i="8" s="1"/>
  <c r="S218" i="8" s="1"/>
  <c r="D254" i="8" s="1"/>
  <c r="I254" i="8" s="1"/>
  <c r="N254" i="8" s="1"/>
  <c r="S254" i="8" s="1"/>
  <c r="D290" i="8" s="1"/>
  <c r="I290" i="8" s="1"/>
  <c r="H67" i="1" l="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Z68" i="1"/>
  <c r="AA68" i="1" s="1"/>
  <c r="AF64" i="1"/>
  <c r="Z64" i="1" s="1"/>
  <c r="AA64" i="1" s="1"/>
  <c r="AF65" i="1"/>
  <c r="Z65" i="1" s="1"/>
  <c r="AA65" i="1" s="1"/>
  <c r="AF66" i="1"/>
  <c r="AB66" i="1" s="1"/>
  <c r="AF67" i="1"/>
  <c r="AB67" i="1" s="1"/>
  <c r="AF57" i="1"/>
  <c r="Z57" i="1" s="1"/>
  <c r="AA57" i="1" s="1"/>
  <c r="AF58" i="1"/>
  <c r="Z58" i="1" s="1"/>
  <c r="AA58" i="1" s="1"/>
  <c r="AF59" i="1"/>
  <c r="AB59" i="1" s="1"/>
  <c r="AF60" i="1"/>
  <c r="AB60" i="1" s="1"/>
  <c r="AF61" i="1"/>
  <c r="Z61" i="1" s="1"/>
  <c r="AA61" i="1" s="1"/>
  <c r="AF62" i="1"/>
  <c r="Z62" i="1" s="1"/>
  <c r="AA62" i="1" s="1"/>
  <c r="AF63" i="1"/>
  <c r="AB63" i="1" s="1"/>
  <c r="AB25" i="9"/>
  <c r="AB24" i="9"/>
  <c r="AB23" i="9"/>
  <c r="AB22" i="9"/>
  <c r="AB21" i="9"/>
  <c r="AB20" i="9"/>
  <c r="AB19" i="9"/>
  <c r="AB18" i="9"/>
  <c r="AB17" i="9"/>
  <c r="AB16" i="9"/>
  <c r="AB15" i="9"/>
  <c r="AB14" i="9"/>
  <c r="AB13" i="9"/>
  <c r="AB12" i="9"/>
  <c r="AB11" i="9"/>
  <c r="AB10" i="9"/>
  <c r="AB9" i="9"/>
  <c r="AA25" i="9"/>
  <c r="AA24" i="9"/>
  <c r="AD24" i="9" s="1"/>
  <c r="AA23" i="9"/>
  <c r="AD23" i="9" s="1"/>
  <c r="AA22" i="9"/>
  <c r="AD22" i="9" s="1"/>
  <c r="AA21" i="9"/>
  <c r="AD21" i="9" s="1"/>
  <c r="AA20" i="9"/>
  <c r="AA19" i="9"/>
  <c r="AD19" i="9" s="1"/>
  <c r="AA18" i="9"/>
  <c r="AA17" i="9"/>
  <c r="AA16" i="9"/>
  <c r="AD16" i="9" s="1"/>
  <c r="AA15" i="9"/>
  <c r="AD15" i="9" s="1"/>
  <c r="AA14" i="9"/>
  <c r="AD14" i="9" s="1"/>
  <c r="AA13" i="9"/>
  <c r="AD13" i="9" s="1"/>
  <c r="AA12" i="9"/>
  <c r="AA11" i="9"/>
  <c r="AD11" i="9" s="1"/>
  <c r="AA10" i="9"/>
  <c r="AD10" i="9" s="1"/>
  <c r="AA9" i="9"/>
  <c r="X25" i="9"/>
  <c r="X24" i="9"/>
  <c r="X23" i="9"/>
  <c r="X22" i="9"/>
  <c r="X21" i="9"/>
  <c r="X20" i="9"/>
  <c r="X19" i="9"/>
  <c r="X18" i="9"/>
  <c r="X17" i="9"/>
  <c r="X16" i="9"/>
  <c r="X15" i="9"/>
  <c r="X14" i="9"/>
  <c r="X13" i="9"/>
  <c r="X12" i="9"/>
  <c r="X11" i="9"/>
  <c r="X10" i="9"/>
  <c r="X9" i="9"/>
  <c r="W25" i="9"/>
  <c r="Z25" i="9" s="1"/>
  <c r="W24" i="9"/>
  <c r="Z24" i="9" s="1"/>
  <c r="W23" i="9"/>
  <c r="Z23" i="9" s="1"/>
  <c r="W22" i="9"/>
  <c r="W21" i="9"/>
  <c r="W20" i="9"/>
  <c r="Z20" i="9" s="1"/>
  <c r="W19" i="9"/>
  <c r="Z19" i="9" s="1"/>
  <c r="W18" i="9"/>
  <c r="Z18" i="9" s="1"/>
  <c r="W17" i="9"/>
  <c r="Z17" i="9" s="1"/>
  <c r="W16" i="9"/>
  <c r="Z16" i="9" s="1"/>
  <c r="W15" i="9"/>
  <c r="Z15" i="9" s="1"/>
  <c r="W14" i="9"/>
  <c r="W13" i="9"/>
  <c r="Z13" i="9" s="1"/>
  <c r="W12" i="9"/>
  <c r="Z12" i="9" s="1"/>
  <c r="W11" i="9"/>
  <c r="Z11" i="9" s="1"/>
  <c r="W10" i="9"/>
  <c r="Z10" i="9" s="1"/>
  <c r="W9" i="9"/>
  <c r="Z9" i="9" s="1"/>
  <c r="AD25" i="9"/>
  <c r="AC24" i="9"/>
  <c r="AD20" i="9"/>
  <c r="AD18" i="9"/>
  <c r="AD17" i="9"/>
  <c r="AD12" i="9"/>
  <c r="AD9" i="9"/>
  <c r="Z22" i="9"/>
  <c r="Z21" i="9"/>
  <c r="Z14" i="9"/>
  <c r="S252" i="8"/>
  <c r="N252" i="8"/>
  <c r="I252" i="8"/>
  <c r="D252" i="8"/>
  <c r="N247" i="8"/>
  <c r="D247" i="8"/>
  <c r="B247" i="8"/>
  <c r="S247" i="8" s="1"/>
  <c r="B246" i="8"/>
  <c r="D246" i="8" s="1"/>
  <c r="S244" i="8"/>
  <c r="R244" i="8"/>
  <c r="V244" i="8" s="1"/>
  <c r="N244" i="8"/>
  <c r="M244" i="8"/>
  <c r="Q244" i="8" s="1"/>
  <c r="I244" i="8"/>
  <c r="H244" i="8"/>
  <c r="L244" i="8" s="1"/>
  <c r="D244" i="8"/>
  <c r="C244" i="8"/>
  <c r="G244" i="8" s="1"/>
  <c r="V242" i="8"/>
  <c r="U242" i="8"/>
  <c r="Q242" i="8"/>
  <c r="P242" i="8"/>
  <c r="L242" i="8"/>
  <c r="K242" i="8"/>
  <c r="G242" i="8"/>
  <c r="F242" i="8"/>
  <c r="V241" i="8"/>
  <c r="U241" i="8"/>
  <c r="Q241" i="8"/>
  <c r="P241" i="8"/>
  <c r="L241" i="8"/>
  <c r="K241" i="8"/>
  <c r="G241" i="8"/>
  <c r="F241" i="8"/>
  <c r="V240" i="8"/>
  <c r="U240" i="8"/>
  <c r="Q240" i="8"/>
  <c r="P240" i="8"/>
  <c r="L240" i="8"/>
  <c r="K240" i="8"/>
  <c r="G240" i="8"/>
  <c r="F240" i="8"/>
  <c r="V239" i="8"/>
  <c r="U239" i="8"/>
  <c r="Q239" i="8"/>
  <c r="P239" i="8"/>
  <c r="L239" i="8"/>
  <c r="K239" i="8"/>
  <c r="G239" i="8"/>
  <c r="F239" i="8"/>
  <c r="V238" i="8"/>
  <c r="U238" i="8"/>
  <c r="Q238" i="8"/>
  <c r="P238" i="8"/>
  <c r="L238" i="8"/>
  <c r="K238" i="8"/>
  <c r="G238" i="8"/>
  <c r="F238" i="8"/>
  <c r="V237" i="8"/>
  <c r="U237" i="8"/>
  <c r="Q237" i="8"/>
  <c r="P237" i="8"/>
  <c r="L237" i="8"/>
  <c r="K237" i="8"/>
  <c r="G237" i="8"/>
  <c r="F237" i="8"/>
  <c r="V236" i="8"/>
  <c r="U236" i="8"/>
  <c r="Q236" i="8"/>
  <c r="P236" i="8"/>
  <c r="L236" i="8"/>
  <c r="K236" i="8"/>
  <c r="G236" i="8"/>
  <c r="F236" i="8"/>
  <c r="V235" i="8"/>
  <c r="U235" i="8"/>
  <c r="Q235" i="8"/>
  <c r="P235" i="8"/>
  <c r="L235" i="8"/>
  <c r="K235" i="8"/>
  <c r="G235" i="8"/>
  <c r="F235" i="8"/>
  <c r="V234" i="8"/>
  <c r="U234" i="8"/>
  <c r="Q234" i="8"/>
  <c r="P234" i="8"/>
  <c r="L234" i="8"/>
  <c r="K234" i="8"/>
  <c r="G234" i="8"/>
  <c r="F234" i="8"/>
  <c r="V233" i="8"/>
  <c r="U233" i="8"/>
  <c r="Q233" i="8"/>
  <c r="P233" i="8"/>
  <c r="L233" i="8"/>
  <c r="K233" i="8"/>
  <c r="G233" i="8"/>
  <c r="F233" i="8"/>
  <c r="V232" i="8"/>
  <c r="U232" i="8"/>
  <c r="Q232" i="8"/>
  <c r="P232" i="8"/>
  <c r="L232" i="8"/>
  <c r="K232" i="8"/>
  <c r="G232" i="8"/>
  <c r="F232" i="8"/>
  <c r="V231" i="8"/>
  <c r="U231" i="8"/>
  <c r="Q231" i="8"/>
  <c r="P231" i="8"/>
  <c r="L231" i="8"/>
  <c r="K231" i="8"/>
  <c r="G231" i="8"/>
  <c r="F231" i="8"/>
  <c r="V230" i="8"/>
  <c r="U230" i="8"/>
  <c r="Q230" i="8"/>
  <c r="P230" i="8"/>
  <c r="L230" i="8"/>
  <c r="K230" i="8"/>
  <c r="G230" i="8"/>
  <c r="F230" i="8"/>
  <c r="V229" i="8"/>
  <c r="U229" i="8"/>
  <c r="Q229" i="8"/>
  <c r="P229" i="8"/>
  <c r="L229" i="8"/>
  <c r="K229" i="8"/>
  <c r="G229" i="8"/>
  <c r="F229" i="8"/>
  <c r="V228" i="8"/>
  <c r="U228" i="8"/>
  <c r="Q228" i="8"/>
  <c r="P228" i="8"/>
  <c r="L228" i="8"/>
  <c r="K228" i="8"/>
  <c r="G228" i="8"/>
  <c r="F228" i="8"/>
  <c r="V227" i="8"/>
  <c r="U227" i="8"/>
  <c r="Q227" i="8"/>
  <c r="P227" i="8"/>
  <c r="L227" i="8"/>
  <c r="K227" i="8"/>
  <c r="G227" i="8"/>
  <c r="F227" i="8"/>
  <c r="V226" i="8"/>
  <c r="U226" i="8"/>
  <c r="U244" i="8" s="1"/>
  <c r="Q226" i="8"/>
  <c r="P226" i="8"/>
  <c r="P244" i="8" s="1"/>
  <c r="L226" i="8"/>
  <c r="K226" i="8"/>
  <c r="K244" i="8" s="1"/>
  <c r="G226" i="8"/>
  <c r="F226" i="8"/>
  <c r="F244" i="8" s="1"/>
  <c r="S225" i="8"/>
  <c r="N225" i="8"/>
  <c r="I225" i="8"/>
  <c r="D225" i="8"/>
  <c r="S216" i="8"/>
  <c r="N216" i="8"/>
  <c r="I216" i="8"/>
  <c r="D216" i="8"/>
  <c r="B211" i="8"/>
  <c r="S211" i="8" s="1"/>
  <c r="B210" i="8"/>
  <c r="D210" i="8" s="1"/>
  <c r="S208" i="8"/>
  <c r="R208" i="8"/>
  <c r="V208" i="8" s="1"/>
  <c r="N208" i="8"/>
  <c r="M208" i="8"/>
  <c r="Q208" i="8" s="1"/>
  <c r="I208" i="8"/>
  <c r="H208" i="8"/>
  <c r="L208" i="8" s="1"/>
  <c r="F208" i="8"/>
  <c r="D208" i="8"/>
  <c r="C208" i="8"/>
  <c r="G208" i="8" s="1"/>
  <c r="V206" i="8"/>
  <c r="U206" i="8"/>
  <c r="Q206" i="8"/>
  <c r="P206" i="8"/>
  <c r="L206" i="8"/>
  <c r="K206" i="8"/>
  <c r="G206" i="8"/>
  <c r="F206" i="8"/>
  <c r="V205" i="8"/>
  <c r="U205" i="8"/>
  <c r="Q205" i="8"/>
  <c r="P205" i="8"/>
  <c r="L205" i="8"/>
  <c r="K205" i="8"/>
  <c r="G205" i="8"/>
  <c r="F205" i="8"/>
  <c r="V204" i="8"/>
  <c r="U204" i="8"/>
  <c r="Q204" i="8"/>
  <c r="P204" i="8"/>
  <c r="L204" i="8"/>
  <c r="K204" i="8"/>
  <c r="G204" i="8"/>
  <c r="F204" i="8"/>
  <c r="V203" i="8"/>
  <c r="U203" i="8"/>
  <c r="Q203" i="8"/>
  <c r="P203" i="8"/>
  <c r="L203" i="8"/>
  <c r="K203" i="8"/>
  <c r="G203" i="8"/>
  <c r="F203" i="8"/>
  <c r="V202" i="8"/>
  <c r="U202" i="8"/>
  <c r="Q202" i="8"/>
  <c r="P202" i="8"/>
  <c r="L202" i="8"/>
  <c r="K202" i="8"/>
  <c r="G202" i="8"/>
  <c r="F202" i="8"/>
  <c r="V201" i="8"/>
  <c r="U201" i="8"/>
  <c r="Q201" i="8"/>
  <c r="P201" i="8"/>
  <c r="L201" i="8"/>
  <c r="K201" i="8"/>
  <c r="G201" i="8"/>
  <c r="F201" i="8"/>
  <c r="V200" i="8"/>
  <c r="U200" i="8"/>
  <c r="Q200" i="8"/>
  <c r="P200" i="8"/>
  <c r="L200" i="8"/>
  <c r="K200" i="8"/>
  <c r="G200" i="8"/>
  <c r="F200" i="8"/>
  <c r="V199" i="8"/>
  <c r="U199" i="8"/>
  <c r="Q199" i="8"/>
  <c r="P199" i="8"/>
  <c r="L199" i="8"/>
  <c r="K199" i="8"/>
  <c r="G199" i="8"/>
  <c r="F199" i="8"/>
  <c r="V198" i="8"/>
  <c r="U198" i="8"/>
  <c r="Q198" i="8"/>
  <c r="P198" i="8"/>
  <c r="L198" i="8"/>
  <c r="K198" i="8"/>
  <c r="G198" i="8"/>
  <c r="F198" i="8"/>
  <c r="V197" i="8"/>
  <c r="U197" i="8"/>
  <c r="Q197" i="8"/>
  <c r="P197" i="8"/>
  <c r="L197" i="8"/>
  <c r="K197" i="8"/>
  <c r="G197" i="8"/>
  <c r="F197" i="8"/>
  <c r="V196" i="8"/>
  <c r="U196" i="8"/>
  <c r="Q196" i="8"/>
  <c r="P196" i="8"/>
  <c r="L196" i="8"/>
  <c r="K196" i="8"/>
  <c r="G196" i="8"/>
  <c r="F196" i="8"/>
  <c r="V195" i="8"/>
  <c r="U195" i="8"/>
  <c r="Q195" i="8"/>
  <c r="P195" i="8"/>
  <c r="L195" i="8"/>
  <c r="K195" i="8"/>
  <c r="G195" i="8"/>
  <c r="F195" i="8"/>
  <c r="V194" i="8"/>
  <c r="U194" i="8"/>
  <c r="Q194" i="8"/>
  <c r="P194" i="8"/>
  <c r="L194" i="8"/>
  <c r="K194" i="8"/>
  <c r="G194" i="8"/>
  <c r="F194" i="8"/>
  <c r="V193" i="8"/>
  <c r="U193" i="8"/>
  <c r="Q193" i="8"/>
  <c r="P193" i="8"/>
  <c r="L193" i="8"/>
  <c r="K193" i="8"/>
  <c r="G193" i="8"/>
  <c r="F193" i="8"/>
  <c r="V192" i="8"/>
  <c r="U192" i="8"/>
  <c r="Q192" i="8"/>
  <c r="P192" i="8"/>
  <c r="L192" i="8"/>
  <c r="K192" i="8"/>
  <c r="G192" i="8"/>
  <c r="F192" i="8"/>
  <c r="V191" i="8"/>
  <c r="U191" i="8"/>
  <c r="Q191" i="8"/>
  <c r="P191" i="8"/>
  <c r="L191" i="8"/>
  <c r="K191" i="8"/>
  <c r="G191" i="8"/>
  <c r="F191" i="8"/>
  <c r="V190" i="8"/>
  <c r="U190" i="8"/>
  <c r="U208" i="8" s="1"/>
  <c r="Q190" i="8"/>
  <c r="P190" i="8"/>
  <c r="P208" i="8" s="1"/>
  <c r="L190" i="8"/>
  <c r="K190" i="8"/>
  <c r="K208" i="8" s="1"/>
  <c r="G190" i="8"/>
  <c r="F190" i="8"/>
  <c r="S189" i="8"/>
  <c r="N189" i="8"/>
  <c r="I189" i="8"/>
  <c r="D189" i="8"/>
  <c r="AC14" i="9" l="1"/>
  <c r="AC22" i="9"/>
  <c r="AC9" i="9"/>
  <c r="AC17" i="9"/>
  <c r="AC25" i="9"/>
  <c r="N211" i="8"/>
  <c r="AC13" i="9"/>
  <c r="AC21" i="9"/>
  <c r="AB27" i="9"/>
  <c r="X27" i="9"/>
  <c r="AC10" i="9"/>
  <c r="AC18" i="9"/>
  <c r="AC12" i="9"/>
  <c r="AC20" i="9"/>
  <c r="AB58" i="1"/>
  <c r="AC58" i="1" s="1"/>
  <c r="AA27" i="9"/>
  <c r="AD27" i="9" s="1"/>
  <c r="AC16" i="9"/>
  <c r="I210" i="8"/>
  <c r="D211" i="8"/>
  <c r="D213" i="8" s="1"/>
  <c r="W27" i="9"/>
  <c r="Z27" i="9" s="1"/>
  <c r="AB61" i="1"/>
  <c r="X35" i="9"/>
  <c r="AB35" i="9"/>
  <c r="AB64" i="1"/>
  <c r="AC64" i="1" s="1"/>
  <c r="AB62" i="1"/>
  <c r="AC62" i="1" s="1"/>
  <c r="AB57" i="1"/>
  <c r="AC57" i="1" s="1"/>
  <c r="AB65" i="1"/>
  <c r="AC65" i="1" s="1"/>
  <c r="AB68" i="1"/>
  <c r="AC68" i="1" s="1"/>
  <c r="AC61" i="1"/>
  <c r="Z67" i="1"/>
  <c r="AA67" i="1" s="1"/>
  <c r="AC67" i="1" s="1"/>
  <c r="Z66" i="1"/>
  <c r="AA66" i="1" s="1"/>
  <c r="AC66" i="1" s="1"/>
  <c r="Z60" i="1"/>
  <c r="AA60" i="1" s="1"/>
  <c r="AC60" i="1" s="1"/>
  <c r="Z63" i="1"/>
  <c r="AA63" i="1" s="1"/>
  <c r="AC63" i="1" s="1"/>
  <c r="Z59" i="1"/>
  <c r="AA59" i="1" s="1"/>
  <c r="AC59" i="1" s="1"/>
  <c r="AC11" i="9"/>
  <c r="AC15" i="9"/>
  <c r="AC19" i="9"/>
  <c r="AC23" i="9"/>
  <c r="Y9" i="9"/>
  <c r="Y10" i="9"/>
  <c r="Y11" i="9"/>
  <c r="Y12" i="9"/>
  <c r="Y13" i="9"/>
  <c r="Y14" i="9"/>
  <c r="Y15" i="9"/>
  <c r="Y16" i="9"/>
  <c r="Y17" i="9"/>
  <c r="Y18" i="9"/>
  <c r="Y19" i="9"/>
  <c r="Y20" i="9"/>
  <c r="Y21" i="9"/>
  <c r="Y22" i="9"/>
  <c r="Y23" i="9"/>
  <c r="Y24" i="9"/>
  <c r="Y25" i="9"/>
  <c r="D249" i="8"/>
  <c r="I246" i="8"/>
  <c r="N246" i="8"/>
  <c r="N249" i="8" s="1"/>
  <c r="I247" i="8"/>
  <c r="AB30" i="9" s="1"/>
  <c r="S246" i="8"/>
  <c r="S249" i="8" s="1"/>
  <c r="N210" i="8"/>
  <c r="I211" i="8"/>
  <c r="S210" i="8"/>
  <c r="S213" i="8" s="1"/>
  <c r="H9" i="9"/>
  <c r="AF46" i="1"/>
  <c r="Z46" i="1" s="1"/>
  <c r="AA46" i="1" s="1"/>
  <c r="AC27" i="9" l="1"/>
  <c r="I249" i="8"/>
  <c r="AB29" i="9"/>
  <c r="N213" i="8"/>
  <c r="X29" i="9"/>
  <c r="I213" i="8"/>
  <c r="X30" i="9"/>
  <c r="AB32" i="9"/>
  <c r="Y27" i="9"/>
  <c r="AB46" i="1"/>
  <c r="AC46" i="1" s="1"/>
  <c r="X32" i="9" l="1"/>
  <c r="I28" i="1"/>
  <c r="AF45" i="1"/>
  <c r="AB45" i="1" s="1"/>
  <c r="Z45" i="1" l="1"/>
  <c r="AA45" i="1" s="1"/>
  <c r="AC45" i="1" s="1"/>
  <c r="B64" i="9"/>
  <c r="B63" i="9"/>
  <c r="B30" i="9"/>
  <c r="B29" i="9"/>
  <c r="S180" i="8"/>
  <c r="N180" i="8"/>
  <c r="B175" i="8"/>
  <c r="S175" i="8" s="1"/>
  <c r="B174" i="8"/>
  <c r="D174" i="8" s="1"/>
  <c r="B139" i="8"/>
  <c r="I139" i="8" s="1"/>
  <c r="B138" i="8"/>
  <c r="S138" i="8" s="1"/>
  <c r="B103" i="8"/>
  <c r="D103" i="8" s="1"/>
  <c r="B102" i="8"/>
  <c r="I102" i="8" s="1"/>
  <c r="B67" i="8"/>
  <c r="S67" i="8" s="1"/>
  <c r="B66" i="8"/>
  <c r="S66" i="8" s="1"/>
  <c r="B31" i="8"/>
  <c r="S31" i="8" s="1"/>
  <c r="B30" i="8"/>
  <c r="I30" i="8" s="1"/>
  <c r="A3" i="11"/>
  <c r="A4" i="11" s="1"/>
  <c r="A5" i="11" s="1"/>
  <c r="A6" i="11" s="1"/>
  <c r="A7" i="11" s="1"/>
  <c r="A8" i="11" s="1"/>
  <c r="A9" i="11" s="1"/>
  <c r="A10" i="11" s="1"/>
  <c r="A11" i="11" s="1"/>
  <c r="A12" i="11" s="1"/>
  <c r="A13" i="11" s="1"/>
  <c r="A14" i="11" s="1"/>
  <c r="A15" i="11" s="1"/>
  <c r="A16" i="11" s="1"/>
  <c r="A17" i="11" s="1"/>
  <c r="A18" i="11" s="1"/>
  <c r="A19" i="11" s="1"/>
  <c r="A20" i="11" s="1"/>
  <c r="A21" i="11" s="1"/>
  <c r="D138" i="8" l="1"/>
  <c r="I175" i="8"/>
  <c r="N175" i="8"/>
  <c r="D31" i="8"/>
  <c r="I31" i="8"/>
  <c r="D66" i="8"/>
  <c r="N102" i="8"/>
  <c r="I66" i="8"/>
  <c r="N103" i="8"/>
  <c r="N138" i="8"/>
  <c r="N31" i="8"/>
  <c r="N66" i="8"/>
  <c r="I138" i="8"/>
  <c r="N174" i="8"/>
  <c r="I103" i="8"/>
  <c r="D67" i="8"/>
  <c r="S102" i="8"/>
  <c r="I67" i="8"/>
  <c r="D102" i="8"/>
  <c r="S103" i="8"/>
  <c r="N67" i="8"/>
  <c r="N139" i="8"/>
  <c r="I174" i="8"/>
  <c r="D175" i="8"/>
  <c r="S139" i="8"/>
  <c r="D139" i="8"/>
  <c r="S174" i="8"/>
  <c r="N30" i="8"/>
  <c r="S30" i="8"/>
  <c r="D30" i="8"/>
  <c r="T8" i="9"/>
  <c r="P8" i="9"/>
  <c r="L8" i="9"/>
  <c r="H8" i="9"/>
  <c r="D42" i="9"/>
  <c r="D8" i="9"/>
  <c r="H42" i="9"/>
  <c r="H29" i="9" l="1"/>
  <c r="D30" i="9"/>
  <c r="P29" i="9"/>
  <c r="D29" i="9"/>
  <c r="L29" i="9"/>
  <c r="P30" i="9"/>
  <c r="T29" i="9"/>
  <c r="T30" i="9"/>
  <c r="H30" i="9"/>
  <c r="L30" i="9"/>
  <c r="T42" i="9"/>
  <c r="P42" i="9"/>
  <c r="L42" i="9"/>
  <c r="T25" i="9"/>
  <c r="S25" i="9"/>
  <c r="P25" i="9"/>
  <c r="O25" i="9"/>
  <c r="R25" i="9" s="1"/>
  <c r="L25" i="9"/>
  <c r="K25" i="9"/>
  <c r="N25" i="9" s="1"/>
  <c r="H25" i="9"/>
  <c r="G25" i="9"/>
  <c r="D25" i="9"/>
  <c r="C25" i="9"/>
  <c r="T24" i="9"/>
  <c r="S24" i="9"/>
  <c r="V24" i="9" s="1"/>
  <c r="P24" i="9"/>
  <c r="O24" i="9"/>
  <c r="L24" i="9"/>
  <c r="K24" i="9"/>
  <c r="H24" i="9"/>
  <c r="G24" i="9"/>
  <c r="J24" i="9" s="1"/>
  <c r="D24" i="9"/>
  <c r="C24" i="9"/>
  <c r="T23" i="9"/>
  <c r="S23" i="9"/>
  <c r="P23" i="9"/>
  <c r="O23" i="9"/>
  <c r="R23" i="9" s="1"/>
  <c r="L23" i="9"/>
  <c r="K23" i="9"/>
  <c r="N23" i="9" s="1"/>
  <c r="H23" i="9"/>
  <c r="G23" i="9"/>
  <c r="D23" i="9"/>
  <c r="C23" i="9"/>
  <c r="T22" i="9"/>
  <c r="S22" i="9"/>
  <c r="V22" i="9" s="1"/>
  <c r="P22" i="9"/>
  <c r="O22" i="9"/>
  <c r="L22" i="9"/>
  <c r="K22" i="9"/>
  <c r="H22" i="9"/>
  <c r="G22" i="9"/>
  <c r="J22" i="9" s="1"/>
  <c r="D22" i="9"/>
  <c r="C22" i="9"/>
  <c r="T21" i="9"/>
  <c r="S21" i="9"/>
  <c r="P21" i="9"/>
  <c r="O21" i="9"/>
  <c r="R21" i="9" s="1"/>
  <c r="L21" i="9"/>
  <c r="K21" i="9"/>
  <c r="N21" i="9" s="1"/>
  <c r="H21" i="9"/>
  <c r="G21" i="9"/>
  <c r="D21" i="9"/>
  <c r="C21" i="9"/>
  <c r="T20" i="9"/>
  <c r="S20" i="9"/>
  <c r="V20" i="9" s="1"/>
  <c r="P20" i="9"/>
  <c r="O20" i="9"/>
  <c r="L20" i="9"/>
  <c r="K20" i="9"/>
  <c r="H20" i="9"/>
  <c r="G20" i="9"/>
  <c r="J20" i="9" s="1"/>
  <c r="D20" i="9"/>
  <c r="C20" i="9"/>
  <c r="T19" i="9"/>
  <c r="S19" i="9"/>
  <c r="P19" i="9"/>
  <c r="O19" i="9"/>
  <c r="R19" i="9" s="1"/>
  <c r="L19" i="9"/>
  <c r="K19" i="9"/>
  <c r="N19" i="9" s="1"/>
  <c r="H19" i="9"/>
  <c r="G19" i="9"/>
  <c r="D19" i="9"/>
  <c r="C19" i="9"/>
  <c r="T18" i="9"/>
  <c r="S18" i="9"/>
  <c r="V18" i="9" s="1"/>
  <c r="P18" i="9"/>
  <c r="O18" i="9"/>
  <c r="L18" i="9"/>
  <c r="K18" i="9"/>
  <c r="H18" i="9"/>
  <c r="G18" i="9"/>
  <c r="J18" i="9" s="1"/>
  <c r="D18" i="9"/>
  <c r="C18" i="9"/>
  <c r="T17" i="9"/>
  <c r="S17" i="9"/>
  <c r="P17" i="9"/>
  <c r="O17" i="9"/>
  <c r="R17" i="9" s="1"/>
  <c r="L17" i="9"/>
  <c r="K17" i="9"/>
  <c r="N17" i="9" s="1"/>
  <c r="H17" i="9"/>
  <c r="G17" i="9"/>
  <c r="D17" i="9"/>
  <c r="C17" i="9"/>
  <c r="T16" i="9"/>
  <c r="S16" i="9"/>
  <c r="V16" i="9" s="1"/>
  <c r="P16" i="9"/>
  <c r="O16" i="9"/>
  <c r="L16" i="9"/>
  <c r="K16" i="9"/>
  <c r="H16" i="9"/>
  <c r="G16" i="9"/>
  <c r="J16" i="9" s="1"/>
  <c r="D16" i="9"/>
  <c r="C16" i="9"/>
  <c r="T15" i="9"/>
  <c r="S15" i="9"/>
  <c r="P15" i="9"/>
  <c r="O15" i="9"/>
  <c r="R15" i="9" s="1"/>
  <c r="L15" i="9"/>
  <c r="K15" i="9"/>
  <c r="N15" i="9" s="1"/>
  <c r="H15" i="9"/>
  <c r="G15" i="9"/>
  <c r="D15" i="9"/>
  <c r="C15" i="9"/>
  <c r="T14" i="9"/>
  <c r="S14" i="9"/>
  <c r="V14" i="9" s="1"/>
  <c r="P14" i="9"/>
  <c r="O14" i="9"/>
  <c r="L14" i="9"/>
  <c r="K14" i="9"/>
  <c r="H14" i="9"/>
  <c r="G14" i="9"/>
  <c r="J14" i="9" s="1"/>
  <c r="D14" i="9"/>
  <c r="C14" i="9"/>
  <c r="T13" i="9"/>
  <c r="S13" i="9"/>
  <c r="P13" i="9"/>
  <c r="O13" i="9"/>
  <c r="R13" i="9" s="1"/>
  <c r="L13" i="9"/>
  <c r="K13" i="9"/>
  <c r="N13" i="9" s="1"/>
  <c r="H13" i="9"/>
  <c r="G13" i="9"/>
  <c r="D13" i="9"/>
  <c r="C13" i="9"/>
  <c r="T12" i="9"/>
  <c r="S12" i="9"/>
  <c r="V12" i="9" s="1"/>
  <c r="P12" i="9"/>
  <c r="O12" i="9"/>
  <c r="L12" i="9"/>
  <c r="K12" i="9"/>
  <c r="H12" i="9"/>
  <c r="G12" i="9"/>
  <c r="J12" i="9" s="1"/>
  <c r="D12" i="9"/>
  <c r="C12" i="9"/>
  <c r="T11" i="9"/>
  <c r="S11" i="9"/>
  <c r="V11" i="9" s="1"/>
  <c r="P11" i="9"/>
  <c r="O11" i="9"/>
  <c r="R11" i="9" s="1"/>
  <c r="L11" i="9"/>
  <c r="K11" i="9"/>
  <c r="N11" i="9" s="1"/>
  <c r="H11" i="9"/>
  <c r="G11" i="9"/>
  <c r="D11" i="9"/>
  <c r="C11" i="9"/>
  <c r="T10" i="9"/>
  <c r="S10" i="9"/>
  <c r="V10" i="9" s="1"/>
  <c r="P10" i="9"/>
  <c r="O10" i="9"/>
  <c r="L10" i="9"/>
  <c r="K10" i="9"/>
  <c r="N10" i="9" s="1"/>
  <c r="H10" i="9"/>
  <c r="G10" i="9"/>
  <c r="J10" i="9" s="1"/>
  <c r="D10" i="9"/>
  <c r="C10" i="9"/>
  <c r="T9" i="9"/>
  <c r="S9" i="9"/>
  <c r="V9" i="9" s="1"/>
  <c r="P9" i="9"/>
  <c r="O9" i="9"/>
  <c r="R9" i="9" s="1"/>
  <c r="L9" i="9"/>
  <c r="K9" i="9"/>
  <c r="N9" i="9" s="1"/>
  <c r="G9" i="9"/>
  <c r="J9" i="9" s="1"/>
  <c r="D9" i="9"/>
  <c r="C9" i="9"/>
  <c r="AI9" i="9" s="1"/>
  <c r="AJ8" i="9"/>
  <c r="S172" i="8"/>
  <c r="S177" i="8" s="1"/>
  <c r="R172" i="8"/>
  <c r="V172" i="8" s="1"/>
  <c r="N172" i="8"/>
  <c r="N177" i="8" s="1"/>
  <c r="M172" i="8"/>
  <c r="Q172" i="8" s="1"/>
  <c r="I172" i="8"/>
  <c r="I177" i="8" s="1"/>
  <c r="H172" i="8"/>
  <c r="L172" i="8" s="1"/>
  <c r="D172" i="8"/>
  <c r="D177" i="8" s="1"/>
  <c r="C172" i="8"/>
  <c r="V170" i="8"/>
  <c r="U170" i="8"/>
  <c r="Q170" i="8"/>
  <c r="P170" i="8"/>
  <c r="L170" i="8"/>
  <c r="K170" i="8"/>
  <c r="G170" i="8"/>
  <c r="F170" i="8"/>
  <c r="V169" i="8"/>
  <c r="U169" i="8"/>
  <c r="Q169" i="8"/>
  <c r="P169" i="8"/>
  <c r="L169" i="8"/>
  <c r="K169" i="8"/>
  <c r="G169" i="8"/>
  <c r="F169" i="8"/>
  <c r="V168" i="8"/>
  <c r="U168" i="8"/>
  <c r="Q168" i="8"/>
  <c r="P168" i="8"/>
  <c r="L168" i="8"/>
  <c r="K168" i="8"/>
  <c r="G168" i="8"/>
  <c r="F168" i="8"/>
  <c r="V167" i="8"/>
  <c r="U167" i="8"/>
  <c r="Q167" i="8"/>
  <c r="P167" i="8"/>
  <c r="L167" i="8"/>
  <c r="K167" i="8"/>
  <c r="G167" i="8"/>
  <c r="F167" i="8"/>
  <c r="V166" i="8"/>
  <c r="U166" i="8"/>
  <c r="Q166" i="8"/>
  <c r="P166" i="8"/>
  <c r="L166" i="8"/>
  <c r="K166" i="8"/>
  <c r="G166" i="8"/>
  <c r="F166" i="8"/>
  <c r="V165" i="8"/>
  <c r="U165" i="8"/>
  <c r="Q165" i="8"/>
  <c r="P165" i="8"/>
  <c r="L165" i="8"/>
  <c r="K165" i="8"/>
  <c r="G165" i="8"/>
  <c r="F165" i="8"/>
  <c r="V164" i="8"/>
  <c r="U164" i="8"/>
  <c r="Q164" i="8"/>
  <c r="P164" i="8"/>
  <c r="L164" i="8"/>
  <c r="K164" i="8"/>
  <c r="G164" i="8"/>
  <c r="F164" i="8"/>
  <c r="V163" i="8"/>
  <c r="U163" i="8"/>
  <c r="Q163" i="8"/>
  <c r="P163" i="8"/>
  <c r="L163" i="8"/>
  <c r="K163" i="8"/>
  <c r="G163" i="8"/>
  <c r="F163" i="8"/>
  <c r="V162" i="8"/>
  <c r="U162" i="8"/>
  <c r="Q162" i="8"/>
  <c r="P162" i="8"/>
  <c r="L162" i="8"/>
  <c r="K162" i="8"/>
  <c r="G162" i="8"/>
  <c r="F162" i="8"/>
  <c r="V161" i="8"/>
  <c r="U161" i="8"/>
  <c r="Q161" i="8"/>
  <c r="P161" i="8"/>
  <c r="L161" i="8"/>
  <c r="K161" i="8"/>
  <c r="G161" i="8"/>
  <c r="F161" i="8"/>
  <c r="V160" i="8"/>
  <c r="U160" i="8"/>
  <c r="Q160" i="8"/>
  <c r="P160" i="8"/>
  <c r="L160" i="8"/>
  <c r="K160" i="8"/>
  <c r="G160" i="8"/>
  <c r="F160" i="8"/>
  <c r="V159" i="8"/>
  <c r="U159" i="8"/>
  <c r="Q159" i="8"/>
  <c r="P159" i="8"/>
  <c r="L159" i="8"/>
  <c r="K159" i="8"/>
  <c r="G159" i="8"/>
  <c r="F159" i="8"/>
  <c r="V158" i="8"/>
  <c r="U158" i="8"/>
  <c r="Q158" i="8"/>
  <c r="P158" i="8"/>
  <c r="L158" i="8"/>
  <c r="K158" i="8"/>
  <c r="G158" i="8"/>
  <c r="F158" i="8"/>
  <c r="V157" i="8"/>
  <c r="U157" i="8"/>
  <c r="Q157" i="8"/>
  <c r="P157" i="8"/>
  <c r="L157" i="8"/>
  <c r="K157" i="8"/>
  <c r="G157" i="8"/>
  <c r="F157" i="8"/>
  <c r="V156" i="8"/>
  <c r="U156" i="8"/>
  <c r="Q156" i="8"/>
  <c r="P156" i="8"/>
  <c r="L156" i="8"/>
  <c r="K156" i="8"/>
  <c r="G156" i="8"/>
  <c r="F156" i="8"/>
  <c r="V155" i="8"/>
  <c r="U155" i="8"/>
  <c r="Q155" i="8"/>
  <c r="P155" i="8"/>
  <c r="L155" i="8"/>
  <c r="K155" i="8"/>
  <c r="G155" i="8"/>
  <c r="F155" i="8"/>
  <c r="V154" i="8"/>
  <c r="U154" i="8"/>
  <c r="U172" i="8" s="1"/>
  <c r="Q154" i="8"/>
  <c r="P154" i="8"/>
  <c r="P172" i="8" s="1"/>
  <c r="L154" i="8"/>
  <c r="K154" i="8"/>
  <c r="K172" i="8" s="1"/>
  <c r="G154" i="8"/>
  <c r="F154" i="8"/>
  <c r="F172" i="8" s="1"/>
  <c r="S153" i="8"/>
  <c r="N153" i="8"/>
  <c r="I153" i="8"/>
  <c r="D153" i="8"/>
  <c r="S136" i="8"/>
  <c r="S141" i="8" s="1"/>
  <c r="R136" i="8"/>
  <c r="V136" i="8" s="1"/>
  <c r="N136" i="8"/>
  <c r="N141" i="8" s="1"/>
  <c r="M136" i="8"/>
  <c r="Q136" i="8" s="1"/>
  <c r="I136" i="8"/>
  <c r="I141" i="8" s="1"/>
  <c r="H136" i="8"/>
  <c r="L136" i="8" s="1"/>
  <c r="D136" i="8"/>
  <c r="D141" i="8" s="1"/>
  <c r="C136" i="8"/>
  <c r="G136" i="8" s="1"/>
  <c r="V134" i="8"/>
  <c r="U134" i="8"/>
  <c r="Q134" i="8"/>
  <c r="P134" i="8"/>
  <c r="L134" i="8"/>
  <c r="K134" i="8"/>
  <c r="G134" i="8"/>
  <c r="F134" i="8"/>
  <c r="V133" i="8"/>
  <c r="U133" i="8"/>
  <c r="Q133" i="8"/>
  <c r="P133" i="8"/>
  <c r="L133" i="8"/>
  <c r="K133" i="8"/>
  <c r="G133" i="8"/>
  <c r="F133" i="8"/>
  <c r="V132" i="8"/>
  <c r="U132" i="8"/>
  <c r="Q132" i="8"/>
  <c r="P132" i="8"/>
  <c r="L132" i="8"/>
  <c r="K132" i="8"/>
  <c r="G132" i="8"/>
  <c r="F132" i="8"/>
  <c r="V131" i="8"/>
  <c r="U131" i="8"/>
  <c r="Q131" i="8"/>
  <c r="P131" i="8"/>
  <c r="L131" i="8"/>
  <c r="K131" i="8"/>
  <c r="G131" i="8"/>
  <c r="F131" i="8"/>
  <c r="V130" i="8"/>
  <c r="U130" i="8"/>
  <c r="Q130" i="8"/>
  <c r="P130" i="8"/>
  <c r="L130" i="8"/>
  <c r="K130" i="8"/>
  <c r="G130" i="8"/>
  <c r="F130" i="8"/>
  <c r="V129" i="8"/>
  <c r="U129" i="8"/>
  <c r="Q129" i="8"/>
  <c r="P129" i="8"/>
  <c r="L129" i="8"/>
  <c r="K129" i="8"/>
  <c r="G129" i="8"/>
  <c r="F129" i="8"/>
  <c r="V128" i="8"/>
  <c r="U128" i="8"/>
  <c r="Q128" i="8"/>
  <c r="P128" i="8"/>
  <c r="L128" i="8"/>
  <c r="K128" i="8"/>
  <c r="G128" i="8"/>
  <c r="F128" i="8"/>
  <c r="V127" i="8"/>
  <c r="U127" i="8"/>
  <c r="Q127" i="8"/>
  <c r="P127" i="8"/>
  <c r="L127" i="8"/>
  <c r="K127" i="8"/>
  <c r="G127" i="8"/>
  <c r="F127" i="8"/>
  <c r="V126" i="8"/>
  <c r="U126" i="8"/>
  <c r="Q126" i="8"/>
  <c r="P126" i="8"/>
  <c r="L126" i="8"/>
  <c r="K126" i="8"/>
  <c r="G126" i="8"/>
  <c r="F126" i="8"/>
  <c r="V125" i="8"/>
  <c r="U125" i="8"/>
  <c r="Q125" i="8"/>
  <c r="P125" i="8"/>
  <c r="L125" i="8"/>
  <c r="K125" i="8"/>
  <c r="G125" i="8"/>
  <c r="F125" i="8"/>
  <c r="V124" i="8"/>
  <c r="U124" i="8"/>
  <c r="Q124" i="8"/>
  <c r="P124" i="8"/>
  <c r="L124" i="8"/>
  <c r="K124" i="8"/>
  <c r="G124" i="8"/>
  <c r="F124" i="8"/>
  <c r="V123" i="8"/>
  <c r="U123" i="8"/>
  <c r="Q123" i="8"/>
  <c r="P123" i="8"/>
  <c r="L123" i="8"/>
  <c r="K123" i="8"/>
  <c r="G123" i="8"/>
  <c r="F123" i="8"/>
  <c r="V122" i="8"/>
  <c r="U122" i="8"/>
  <c r="Q122" i="8"/>
  <c r="P122" i="8"/>
  <c r="L122" i="8"/>
  <c r="K122" i="8"/>
  <c r="G122" i="8"/>
  <c r="F122" i="8"/>
  <c r="V121" i="8"/>
  <c r="U121" i="8"/>
  <c r="Q121" i="8"/>
  <c r="P121" i="8"/>
  <c r="L121" i="8"/>
  <c r="K121" i="8"/>
  <c r="G121" i="8"/>
  <c r="F121" i="8"/>
  <c r="V120" i="8"/>
  <c r="U120" i="8"/>
  <c r="Q120" i="8"/>
  <c r="P120" i="8"/>
  <c r="L120" i="8"/>
  <c r="K120" i="8"/>
  <c r="G120" i="8"/>
  <c r="F120" i="8"/>
  <c r="V119" i="8"/>
  <c r="U119" i="8"/>
  <c r="Q119" i="8"/>
  <c r="P119" i="8"/>
  <c r="L119" i="8"/>
  <c r="K119" i="8"/>
  <c r="G119" i="8"/>
  <c r="F119" i="8"/>
  <c r="V118" i="8"/>
  <c r="U118" i="8"/>
  <c r="U136" i="8" s="1"/>
  <c r="Q118" i="8"/>
  <c r="P118" i="8"/>
  <c r="P136" i="8" s="1"/>
  <c r="L118" i="8"/>
  <c r="K118" i="8"/>
  <c r="K136" i="8" s="1"/>
  <c r="G118" i="8"/>
  <c r="F118" i="8"/>
  <c r="F136" i="8" s="1"/>
  <c r="S117" i="8"/>
  <c r="N117" i="8"/>
  <c r="I117" i="8"/>
  <c r="D117" i="8"/>
  <c r="S100" i="8"/>
  <c r="S105" i="8" s="1"/>
  <c r="R100" i="8"/>
  <c r="V100" i="8" s="1"/>
  <c r="N100" i="8"/>
  <c r="N105" i="8" s="1"/>
  <c r="M100" i="8"/>
  <c r="Q100" i="8" s="1"/>
  <c r="I100" i="8"/>
  <c r="I105" i="8" s="1"/>
  <c r="H100" i="8"/>
  <c r="L100" i="8" s="1"/>
  <c r="D100" i="8"/>
  <c r="D105" i="8" s="1"/>
  <c r="C100" i="8"/>
  <c r="G100" i="8" s="1"/>
  <c r="V98" i="8"/>
  <c r="U98" i="8"/>
  <c r="Q98" i="8"/>
  <c r="P98" i="8"/>
  <c r="L98" i="8"/>
  <c r="K98" i="8"/>
  <c r="G98" i="8"/>
  <c r="F98" i="8"/>
  <c r="V97" i="8"/>
  <c r="U97" i="8"/>
  <c r="Q97" i="8"/>
  <c r="P97" i="8"/>
  <c r="L97" i="8"/>
  <c r="K97" i="8"/>
  <c r="G97" i="8"/>
  <c r="F97" i="8"/>
  <c r="V96" i="8"/>
  <c r="U96" i="8"/>
  <c r="Q96" i="8"/>
  <c r="P96" i="8"/>
  <c r="L96" i="8"/>
  <c r="K96" i="8"/>
  <c r="G96" i="8"/>
  <c r="F96" i="8"/>
  <c r="V95" i="8"/>
  <c r="U95" i="8"/>
  <c r="Q95" i="8"/>
  <c r="P95" i="8"/>
  <c r="L95" i="8"/>
  <c r="K95" i="8"/>
  <c r="G95" i="8"/>
  <c r="F95" i="8"/>
  <c r="V94" i="8"/>
  <c r="U94" i="8"/>
  <c r="Q94" i="8"/>
  <c r="P94" i="8"/>
  <c r="L94" i="8"/>
  <c r="K94" i="8"/>
  <c r="G94" i="8"/>
  <c r="F94" i="8"/>
  <c r="V93" i="8"/>
  <c r="U93" i="8"/>
  <c r="Q93" i="8"/>
  <c r="P93" i="8"/>
  <c r="L93" i="8"/>
  <c r="K93" i="8"/>
  <c r="G93" i="8"/>
  <c r="F93" i="8"/>
  <c r="V92" i="8"/>
  <c r="U92" i="8"/>
  <c r="Q92" i="8"/>
  <c r="P92" i="8"/>
  <c r="L92" i="8"/>
  <c r="K92" i="8"/>
  <c r="G92" i="8"/>
  <c r="F92" i="8"/>
  <c r="V91" i="8"/>
  <c r="U91" i="8"/>
  <c r="Q91" i="8"/>
  <c r="P91" i="8"/>
  <c r="L91" i="8"/>
  <c r="K91" i="8"/>
  <c r="G91" i="8"/>
  <c r="F91" i="8"/>
  <c r="V90" i="8"/>
  <c r="U90" i="8"/>
  <c r="Q90" i="8"/>
  <c r="P90" i="8"/>
  <c r="L90" i="8"/>
  <c r="K90" i="8"/>
  <c r="G90" i="8"/>
  <c r="F90" i="8"/>
  <c r="V89" i="8"/>
  <c r="U89" i="8"/>
  <c r="Q89" i="8"/>
  <c r="P89" i="8"/>
  <c r="L89" i="8"/>
  <c r="K89" i="8"/>
  <c r="G89" i="8"/>
  <c r="F89" i="8"/>
  <c r="V88" i="8"/>
  <c r="U88" i="8"/>
  <c r="Q88" i="8"/>
  <c r="P88" i="8"/>
  <c r="L88" i="8"/>
  <c r="K88" i="8"/>
  <c r="G88" i="8"/>
  <c r="F88" i="8"/>
  <c r="V87" i="8"/>
  <c r="U87" i="8"/>
  <c r="Q87" i="8"/>
  <c r="P87" i="8"/>
  <c r="L87" i="8"/>
  <c r="K87" i="8"/>
  <c r="G87" i="8"/>
  <c r="F87" i="8"/>
  <c r="V86" i="8"/>
  <c r="U86" i="8"/>
  <c r="Q86" i="8"/>
  <c r="P86" i="8"/>
  <c r="L86" i="8"/>
  <c r="K86" i="8"/>
  <c r="G86" i="8"/>
  <c r="F86" i="8"/>
  <c r="V85" i="8"/>
  <c r="U85" i="8"/>
  <c r="Q85" i="8"/>
  <c r="P85" i="8"/>
  <c r="L85" i="8"/>
  <c r="K85" i="8"/>
  <c r="G85" i="8"/>
  <c r="F85" i="8"/>
  <c r="V84" i="8"/>
  <c r="U84" i="8"/>
  <c r="Q84" i="8"/>
  <c r="P84" i="8"/>
  <c r="L84" i="8"/>
  <c r="K84" i="8"/>
  <c r="G84" i="8"/>
  <c r="F84" i="8"/>
  <c r="V83" i="8"/>
  <c r="U83" i="8"/>
  <c r="Q83" i="8"/>
  <c r="P83" i="8"/>
  <c r="L83" i="8"/>
  <c r="K83" i="8"/>
  <c r="G83" i="8"/>
  <c r="F83" i="8"/>
  <c r="V82" i="8"/>
  <c r="U82" i="8"/>
  <c r="U100" i="8" s="1"/>
  <c r="Q82" i="8"/>
  <c r="P82" i="8"/>
  <c r="P100" i="8" s="1"/>
  <c r="L82" i="8"/>
  <c r="K82" i="8"/>
  <c r="K100" i="8" s="1"/>
  <c r="G82" i="8"/>
  <c r="F82" i="8"/>
  <c r="F100" i="8" s="1"/>
  <c r="S81" i="8"/>
  <c r="N81" i="8"/>
  <c r="I81" i="8"/>
  <c r="D81" i="8"/>
  <c r="S64" i="8"/>
  <c r="S69" i="8" s="1"/>
  <c r="R64" i="8"/>
  <c r="V64" i="8" s="1"/>
  <c r="N64" i="8"/>
  <c r="N69" i="8" s="1"/>
  <c r="M64" i="8"/>
  <c r="Q64" i="8" s="1"/>
  <c r="I64" i="8"/>
  <c r="I69" i="8" s="1"/>
  <c r="H64" i="8"/>
  <c r="L64" i="8" s="1"/>
  <c r="D64" i="8"/>
  <c r="D69" i="8" s="1"/>
  <c r="C64" i="8"/>
  <c r="V62" i="8"/>
  <c r="U62" i="8"/>
  <c r="Q62" i="8"/>
  <c r="P62" i="8"/>
  <c r="L62" i="8"/>
  <c r="K62" i="8"/>
  <c r="G62" i="8"/>
  <c r="F62" i="8"/>
  <c r="V61" i="8"/>
  <c r="U61" i="8"/>
  <c r="Q61" i="8"/>
  <c r="P61" i="8"/>
  <c r="L61" i="8"/>
  <c r="K61" i="8"/>
  <c r="G61" i="8"/>
  <c r="F61" i="8"/>
  <c r="V60" i="8"/>
  <c r="U60" i="8"/>
  <c r="Q60" i="8"/>
  <c r="P60" i="8"/>
  <c r="L60" i="8"/>
  <c r="K60" i="8"/>
  <c r="G60" i="8"/>
  <c r="F60" i="8"/>
  <c r="V59" i="8"/>
  <c r="U59" i="8"/>
  <c r="Q59" i="8"/>
  <c r="P59" i="8"/>
  <c r="L59" i="8"/>
  <c r="K59" i="8"/>
  <c r="G59" i="8"/>
  <c r="F59" i="8"/>
  <c r="V58" i="8"/>
  <c r="U58" i="8"/>
  <c r="Q58" i="8"/>
  <c r="P58" i="8"/>
  <c r="L58" i="8"/>
  <c r="K58" i="8"/>
  <c r="G58" i="8"/>
  <c r="F58" i="8"/>
  <c r="V57" i="8"/>
  <c r="U57" i="8"/>
  <c r="Q57" i="8"/>
  <c r="P57" i="8"/>
  <c r="L57" i="8"/>
  <c r="K57" i="8"/>
  <c r="G57" i="8"/>
  <c r="F57" i="8"/>
  <c r="V56" i="8"/>
  <c r="U56" i="8"/>
  <c r="Q56" i="8"/>
  <c r="P56" i="8"/>
  <c r="L56" i="8"/>
  <c r="K56" i="8"/>
  <c r="G56" i="8"/>
  <c r="F56" i="8"/>
  <c r="V55" i="8"/>
  <c r="U55" i="8"/>
  <c r="Q55" i="8"/>
  <c r="P55" i="8"/>
  <c r="L55" i="8"/>
  <c r="K55" i="8"/>
  <c r="G55" i="8"/>
  <c r="F55" i="8"/>
  <c r="V54" i="8"/>
  <c r="U54" i="8"/>
  <c r="Q54" i="8"/>
  <c r="P54" i="8"/>
  <c r="L54" i="8"/>
  <c r="K54" i="8"/>
  <c r="G54" i="8"/>
  <c r="F54" i="8"/>
  <c r="V53" i="8"/>
  <c r="U53" i="8"/>
  <c r="Q53" i="8"/>
  <c r="P53" i="8"/>
  <c r="L53" i="8"/>
  <c r="K53" i="8"/>
  <c r="G53" i="8"/>
  <c r="F53" i="8"/>
  <c r="V52" i="8"/>
  <c r="U52" i="8"/>
  <c r="Q52" i="8"/>
  <c r="P52" i="8"/>
  <c r="L52" i="8"/>
  <c r="K52" i="8"/>
  <c r="G52" i="8"/>
  <c r="F52" i="8"/>
  <c r="V51" i="8"/>
  <c r="U51" i="8"/>
  <c r="Q51" i="8"/>
  <c r="P51" i="8"/>
  <c r="L51" i="8"/>
  <c r="K51" i="8"/>
  <c r="G51" i="8"/>
  <c r="F51" i="8"/>
  <c r="V50" i="8"/>
  <c r="U50" i="8"/>
  <c r="Q50" i="8"/>
  <c r="P50" i="8"/>
  <c r="L50" i="8"/>
  <c r="K50" i="8"/>
  <c r="G50" i="8"/>
  <c r="F50" i="8"/>
  <c r="V49" i="8"/>
  <c r="U49" i="8"/>
  <c r="Q49" i="8"/>
  <c r="P49" i="8"/>
  <c r="L49" i="8"/>
  <c r="K49" i="8"/>
  <c r="G49" i="8"/>
  <c r="F49" i="8"/>
  <c r="V48" i="8"/>
  <c r="U48" i="8"/>
  <c r="Q48" i="8"/>
  <c r="P48" i="8"/>
  <c r="L48" i="8"/>
  <c r="K48" i="8"/>
  <c r="G48" i="8"/>
  <c r="F48" i="8"/>
  <c r="V47" i="8"/>
  <c r="U47" i="8"/>
  <c r="Q47" i="8"/>
  <c r="P47" i="8"/>
  <c r="L47" i="8"/>
  <c r="K47" i="8"/>
  <c r="G47" i="8"/>
  <c r="F47" i="8"/>
  <c r="V46" i="8"/>
  <c r="U46" i="8"/>
  <c r="U64" i="8" s="1"/>
  <c r="Q46" i="8"/>
  <c r="P46" i="8"/>
  <c r="P64" i="8" s="1"/>
  <c r="L46" i="8"/>
  <c r="K46" i="8"/>
  <c r="K64" i="8" s="1"/>
  <c r="G46" i="8"/>
  <c r="F46" i="8"/>
  <c r="F64" i="8" s="1"/>
  <c r="S45" i="8"/>
  <c r="N45" i="8"/>
  <c r="I45" i="8"/>
  <c r="D45" i="8"/>
  <c r="S28" i="8"/>
  <c r="S33" i="8" s="1"/>
  <c r="R28" i="8"/>
  <c r="V28" i="8" s="1"/>
  <c r="N28" i="8"/>
  <c r="N33" i="8" s="1"/>
  <c r="M28" i="8"/>
  <c r="Q28" i="8" s="1"/>
  <c r="I28" i="8"/>
  <c r="I33" i="8" s="1"/>
  <c r="H28" i="8"/>
  <c r="L28" i="8" s="1"/>
  <c r="D28" i="8"/>
  <c r="D33" i="8" s="1"/>
  <c r="C28" i="8"/>
  <c r="V26" i="8"/>
  <c r="U26" i="8"/>
  <c r="Q26" i="8"/>
  <c r="P26" i="8"/>
  <c r="L26" i="8"/>
  <c r="K26" i="8"/>
  <c r="G26" i="8"/>
  <c r="F26" i="8"/>
  <c r="V25" i="8"/>
  <c r="U25" i="8"/>
  <c r="Q25" i="8"/>
  <c r="P25" i="8"/>
  <c r="L25" i="8"/>
  <c r="K25" i="8"/>
  <c r="G25" i="8"/>
  <c r="F25" i="8"/>
  <c r="V24" i="8"/>
  <c r="U24" i="8"/>
  <c r="Q24" i="8"/>
  <c r="P24" i="8"/>
  <c r="L24" i="8"/>
  <c r="K24" i="8"/>
  <c r="G24" i="8"/>
  <c r="F24" i="8"/>
  <c r="V23" i="8"/>
  <c r="U23" i="8"/>
  <c r="Q23" i="8"/>
  <c r="P23" i="8"/>
  <c r="L23" i="8"/>
  <c r="K23" i="8"/>
  <c r="G23" i="8"/>
  <c r="F23" i="8"/>
  <c r="V22" i="8"/>
  <c r="U22" i="8"/>
  <c r="Q22" i="8"/>
  <c r="P22" i="8"/>
  <c r="L22" i="8"/>
  <c r="K22" i="8"/>
  <c r="G22" i="8"/>
  <c r="F22" i="8"/>
  <c r="V21" i="8"/>
  <c r="U21" i="8"/>
  <c r="Q21" i="8"/>
  <c r="P21" i="8"/>
  <c r="L21" i="8"/>
  <c r="K21" i="8"/>
  <c r="G21" i="8"/>
  <c r="F21" i="8"/>
  <c r="V20" i="8"/>
  <c r="U20" i="8"/>
  <c r="Q20" i="8"/>
  <c r="P20" i="8"/>
  <c r="L20" i="8"/>
  <c r="K20" i="8"/>
  <c r="G20" i="8"/>
  <c r="F20" i="8"/>
  <c r="V19" i="8"/>
  <c r="U19" i="8"/>
  <c r="Q19" i="8"/>
  <c r="P19" i="8"/>
  <c r="L19" i="8"/>
  <c r="K19" i="8"/>
  <c r="G19" i="8"/>
  <c r="F19" i="8"/>
  <c r="V18" i="8"/>
  <c r="U18" i="8"/>
  <c r="Q18" i="8"/>
  <c r="P18" i="8"/>
  <c r="L18" i="8"/>
  <c r="K18" i="8"/>
  <c r="G18" i="8"/>
  <c r="F18" i="8"/>
  <c r="V17" i="8"/>
  <c r="U17" i="8"/>
  <c r="Q17" i="8"/>
  <c r="P17" i="8"/>
  <c r="L17" i="8"/>
  <c r="K17" i="8"/>
  <c r="G17" i="8"/>
  <c r="F17" i="8"/>
  <c r="V16" i="8"/>
  <c r="U16" i="8"/>
  <c r="Q16" i="8"/>
  <c r="P16" i="8"/>
  <c r="L16" i="8"/>
  <c r="K16" i="8"/>
  <c r="G16" i="8"/>
  <c r="F16" i="8"/>
  <c r="V15" i="8"/>
  <c r="U15" i="8"/>
  <c r="Q15" i="8"/>
  <c r="P15" i="8"/>
  <c r="L15" i="8"/>
  <c r="K15" i="8"/>
  <c r="G15" i="8"/>
  <c r="F15" i="8"/>
  <c r="V14" i="8"/>
  <c r="U14" i="8"/>
  <c r="Q14" i="8"/>
  <c r="P14" i="8"/>
  <c r="L14" i="8"/>
  <c r="K14" i="8"/>
  <c r="G14" i="8"/>
  <c r="F14" i="8"/>
  <c r="V13" i="8"/>
  <c r="U13" i="8"/>
  <c r="Q13" i="8"/>
  <c r="P13" i="8"/>
  <c r="L13" i="8"/>
  <c r="K13" i="8"/>
  <c r="G13" i="8"/>
  <c r="F13" i="8"/>
  <c r="V12" i="8"/>
  <c r="U12" i="8"/>
  <c r="Q12" i="8"/>
  <c r="P12" i="8"/>
  <c r="L12" i="8"/>
  <c r="K12" i="8"/>
  <c r="G12" i="8"/>
  <c r="F12" i="8"/>
  <c r="V11" i="8"/>
  <c r="U11" i="8"/>
  <c r="Q11" i="8"/>
  <c r="P11" i="8"/>
  <c r="L11" i="8"/>
  <c r="K11" i="8"/>
  <c r="G11" i="8"/>
  <c r="F11" i="8"/>
  <c r="V10" i="8"/>
  <c r="U10" i="8"/>
  <c r="U28" i="8" s="1"/>
  <c r="Q10" i="8"/>
  <c r="P10" i="8"/>
  <c r="P28" i="8" s="1"/>
  <c r="L10" i="8"/>
  <c r="K10" i="8"/>
  <c r="K28" i="8" s="1"/>
  <c r="G10" i="8"/>
  <c r="F10" i="8"/>
  <c r="S9" i="8"/>
  <c r="N9" i="8"/>
  <c r="I9" i="8"/>
  <c r="D9" i="8"/>
  <c r="D44" i="9" l="1"/>
  <c r="D46" i="9"/>
  <c r="C57" i="9"/>
  <c r="C59" i="9"/>
  <c r="F59" i="9" s="1"/>
  <c r="D63" i="9"/>
  <c r="H63" i="9" s="1"/>
  <c r="L63" i="9" s="1"/>
  <c r="P63" i="9" s="1"/>
  <c r="T63" i="9" s="1"/>
  <c r="X63" i="9" s="1"/>
  <c r="D64" i="9"/>
  <c r="C43" i="9"/>
  <c r="G43" i="9" s="1"/>
  <c r="D45" i="9"/>
  <c r="H45" i="9" s="1"/>
  <c r="L45" i="9" s="1"/>
  <c r="P45" i="9" s="1"/>
  <c r="T45" i="9" s="1"/>
  <c r="X45" i="9" s="1"/>
  <c r="AB45" i="9" s="1"/>
  <c r="D47" i="9"/>
  <c r="H47" i="9" s="1"/>
  <c r="L47" i="9" s="1"/>
  <c r="P47" i="9" s="1"/>
  <c r="T47" i="9" s="1"/>
  <c r="X47" i="9" s="1"/>
  <c r="AB47" i="9" s="1"/>
  <c r="D49" i="9"/>
  <c r="D51" i="9"/>
  <c r="D53" i="9"/>
  <c r="H53" i="9" s="1"/>
  <c r="L53" i="9" s="1"/>
  <c r="P53" i="9" s="1"/>
  <c r="T53" i="9" s="1"/>
  <c r="X53" i="9" s="1"/>
  <c r="AB53" i="9" s="1"/>
  <c r="D55" i="9"/>
  <c r="D57" i="9"/>
  <c r="D59" i="9"/>
  <c r="D43" i="9"/>
  <c r="H43" i="9" s="1"/>
  <c r="L43" i="9" s="1"/>
  <c r="P43" i="9" s="1"/>
  <c r="T43" i="9" s="1"/>
  <c r="X43" i="9" s="1"/>
  <c r="AB43" i="9" s="1"/>
  <c r="C46" i="9"/>
  <c r="G46" i="9" s="1"/>
  <c r="F14" i="9"/>
  <c r="F18" i="9"/>
  <c r="F20" i="9"/>
  <c r="F22" i="9"/>
  <c r="H64" i="9"/>
  <c r="L64" i="9" s="1"/>
  <c r="P64" i="9" s="1"/>
  <c r="T64" i="9" s="1"/>
  <c r="X64" i="9" s="1"/>
  <c r="AB64" i="9" s="1"/>
  <c r="L27" i="9"/>
  <c r="L32" i="9" s="1"/>
  <c r="P27" i="9"/>
  <c r="P32" i="9" s="1"/>
  <c r="D27" i="9"/>
  <c r="Q9" i="9"/>
  <c r="M17" i="9"/>
  <c r="M19" i="9"/>
  <c r="M25" i="9"/>
  <c r="E10" i="9"/>
  <c r="Q11" i="9"/>
  <c r="U12" i="9"/>
  <c r="U14" i="9"/>
  <c r="U20" i="9"/>
  <c r="U22" i="9"/>
  <c r="C48" i="9"/>
  <c r="G48" i="9" s="1"/>
  <c r="C27" i="9"/>
  <c r="AI27" i="9" s="1"/>
  <c r="T27" i="9"/>
  <c r="T32" i="9" s="1"/>
  <c r="U9" i="9"/>
  <c r="I10" i="9"/>
  <c r="M15" i="9"/>
  <c r="M23" i="9"/>
  <c r="H44" i="9"/>
  <c r="L44" i="9" s="1"/>
  <c r="P44" i="9" s="1"/>
  <c r="T44" i="9" s="1"/>
  <c r="X44" i="9" s="1"/>
  <c r="AB44" i="9" s="1"/>
  <c r="U16" i="9"/>
  <c r="U24" i="9"/>
  <c r="F10" i="9"/>
  <c r="M13" i="9"/>
  <c r="U18" i="9"/>
  <c r="M21" i="9"/>
  <c r="I9" i="9"/>
  <c r="M10" i="9"/>
  <c r="U10" i="9"/>
  <c r="Q13" i="9"/>
  <c r="Q15" i="9"/>
  <c r="Q17" i="9"/>
  <c r="Q19" i="9"/>
  <c r="Q21" i="9"/>
  <c r="Q23" i="9"/>
  <c r="Q25" i="9"/>
  <c r="C56" i="9"/>
  <c r="G56" i="9" s="1"/>
  <c r="C52" i="9"/>
  <c r="G52" i="9" s="1"/>
  <c r="M9" i="9"/>
  <c r="U11" i="9"/>
  <c r="I12" i="9"/>
  <c r="I14" i="9"/>
  <c r="I16" i="9"/>
  <c r="I18" i="9"/>
  <c r="I20" i="9"/>
  <c r="I22" i="9"/>
  <c r="I24" i="9"/>
  <c r="C54" i="9"/>
  <c r="F54" i="9" s="1"/>
  <c r="F28" i="8"/>
  <c r="E9" i="9"/>
  <c r="G28" i="8"/>
  <c r="E46" i="9"/>
  <c r="J13" i="9"/>
  <c r="I13" i="9"/>
  <c r="J15" i="9"/>
  <c r="I15" i="9"/>
  <c r="V15" i="9"/>
  <c r="U15" i="9"/>
  <c r="V17" i="9"/>
  <c r="U17" i="9"/>
  <c r="J19" i="9"/>
  <c r="I19" i="9"/>
  <c r="V19" i="9"/>
  <c r="U19" i="9"/>
  <c r="V21" i="9"/>
  <c r="U21" i="9"/>
  <c r="J23" i="9"/>
  <c r="I23" i="9"/>
  <c r="R24" i="9"/>
  <c r="Q24" i="9"/>
  <c r="G27" i="9"/>
  <c r="G64" i="8"/>
  <c r="R10" i="9"/>
  <c r="Q10" i="9"/>
  <c r="G172" i="8"/>
  <c r="S27" i="9"/>
  <c r="J11" i="9"/>
  <c r="I11" i="9"/>
  <c r="M11" i="9"/>
  <c r="K27" i="9"/>
  <c r="N27" i="9" s="1"/>
  <c r="F11" i="9"/>
  <c r="C45" i="9"/>
  <c r="F12" i="9"/>
  <c r="R12" i="9"/>
  <c r="Q12" i="9"/>
  <c r="V13" i="9"/>
  <c r="U13" i="9"/>
  <c r="R14" i="9"/>
  <c r="Q14" i="9"/>
  <c r="R16" i="9"/>
  <c r="Q16" i="9"/>
  <c r="J17" i="9"/>
  <c r="I17" i="9"/>
  <c r="R18" i="9"/>
  <c r="Q18" i="9"/>
  <c r="R20" i="9"/>
  <c r="Q20" i="9"/>
  <c r="J21" i="9"/>
  <c r="I21" i="9"/>
  <c r="R22" i="9"/>
  <c r="Q22" i="9"/>
  <c r="V23" i="9"/>
  <c r="U23" i="9"/>
  <c r="J25" i="9"/>
  <c r="I25" i="9"/>
  <c r="V25" i="9"/>
  <c r="U25" i="9"/>
  <c r="O27" i="9"/>
  <c r="R27" i="9" s="1"/>
  <c r="H46" i="9"/>
  <c r="L46" i="9" s="1"/>
  <c r="P46" i="9" s="1"/>
  <c r="T46" i="9" s="1"/>
  <c r="X46" i="9" s="1"/>
  <c r="AB46" i="9" s="1"/>
  <c r="D48" i="9"/>
  <c r="D50" i="9"/>
  <c r="H50" i="9" s="1"/>
  <c r="L50" i="9" s="1"/>
  <c r="P50" i="9" s="1"/>
  <c r="T50" i="9" s="1"/>
  <c r="X50" i="9" s="1"/>
  <c r="AB50" i="9" s="1"/>
  <c r="D52" i="9"/>
  <c r="H52" i="9" s="1"/>
  <c r="L52" i="9" s="1"/>
  <c r="P52" i="9" s="1"/>
  <c r="T52" i="9" s="1"/>
  <c r="X52" i="9" s="1"/>
  <c r="AB52" i="9" s="1"/>
  <c r="D54" i="9"/>
  <c r="H54" i="9" s="1"/>
  <c r="L54" i="9" s="1"/>
  <c r="P54" i="9" s="1"/>
  <c r="T54" i="9" s="1"/>
  <c r="X54" i="9" s="1"/>
  <c r="AB54" i="9" s="1"/>
  <c r="D56" i="9"/>
  <c r="H56" i="9" s="1"/>
  <c r="L56" i="9" s="1"/>
  <c r="P56" i="9" s="1"/>
  <c r="T56" i="9" s="1"/>
  <c r="X56" i="9" s="1"/>
  <c r="AB56" i="9" s="1"/>
  <c r="D58" i="9"/>
  <c r="H58" i="9" s="1"/>
  <c r="L58" i="9" s="1"/>
  <c r="P58" i="9" s="1"/>
  <c r="T58" i="9" s="1"/>
  <c r="X58" i="9" s="1"/>
  <c r="AB58" i="9" s="1"/>
  <c r="E57" i="9"/>
  <c r="F57" i="9"/>
  <c r="H27" i="9"/>
  <c r="H32" i="9" s="1"/>
  <c r="F9" i="9"/>
  <c r="E11" i="9"/>
  <c r="E12" i="9"/>
  <c r="N12" i="9"/>
  <c r="M12" i="9"/>
  <c r="F13" i="9"/>
  <c r="C47" i="9"/>
  <c r="E13" i="9"/>
  <c r="E14" i="9"/>
  <c r="N14" i="9"/>
  <c r="M14" i="9"/>
  <c r="F15" i="9"/>
  <c r="C49" i="9"/>
  <c r="E15" i="9"/>
  <c r="E16" i="9"/>
  <c r="N16" i="9"/>
  <c r="M16" i="9"/>
  <c r="F17" i="9"/>
  <c r="C51" i="9"/>
  <c r="E17" i="9"/>
  <c r="E18" i="9"/>
  <c r="N18" i="9"/>
  <c r="M18" i="9"/>
  <c r="F19" i="9"/>
  <c r="C53" i="9"/>
  <c r="E19" i="9"/>
  <c r="E20" i="9"/>
  <c r="N20" i="9"/>
  <c r="M20" i="9"/>
  <c r="C55" i="9"/>
  <c r="F21" i="9"/>
  <c r="E21" i="9"/>
  <c r="E22" i="9"/>
  <c r="N22" i="9"/>
  <c r="M22" i="9"/>
  <c r="F23" i="9"/>
  <c r="E23" i="9"/>
  <c r="E24" i="9"/>
  <c r="N24" i="9"/>
  <c r="M24" i="9"/>
  <c r="F25" i="9"/>
  <c r="E25" i="9"/>
  <c r="C44" i="9"/>
  <c r="G57" i="9"/>
  <c r="C50" i="9"/>
  <c r="F16" i="9"/>
  <c r="C58" i="9"/>
  <c r="F24" i="9"/>
  <c r="H49" i="9"/>
  <c r="L49" i="9" s="1"/>
  <c r="P49" i="9" s="1"/>
  <c r="T49" i="9" s="1"/>
  <c r="X49" i="9" s="1"/>
  <c r="AB49" i="9" s="1"/>
  <c r="H51" i="9"/>
  <c r="L51" i="9" s="1"/>
  <c r="P51" i="9" s="1"/>
  <c r="T51" i="9" s="1"/>
  <c r="X51" i="9" s="1"/>
  <c r="AB51" i="9" s="1"/>
  <c r="H55" i="9"/>
  <c r="L55" i="9" s="1"/>
  <c r="P55" i="9" s="1"/>
  <c r="T55" i="9" s="1"/>
  <c r="X55" i="9" s="1"/>
  <c r="AB55" i="9" s="1"/>
  <c r="H57" i="9"/>
  <c r="L57" i="9" s="1"/>
  <c r="P57" i="9" s="1"/>
  <c r="T57" i="9" s="1"/>
  <c r="X57" i="9" s="1"/>
  <c r="AB57" i="9" s="1"/>
  <c r="H59" i="9"/>
  <c r="L59" i="9" s="1"/>
  <c r="P59" i="9" s="1"/>
  <c r="T59" i="9" s="1"/>
  <c r="X59" i="9" s="1"/>
  <c r="AB59" i="9" s="1"/>
  <c r="AB37" i="1"/>
  <c r="AF38" i="1"/>
  <c r="Z38" i="1" s="1"/>
  <c r="AA38" i="1" s="1"/>
  <c r="AF39" i="1"/>
  <c r="AB39" i="1" s="1"/>
  <c r="AF40" i="1"/>
  <c r="Z40" i="1" s="1"/>
  <c r="AA40" i="1" s="1"/>
  <c r="AF41" i="1"/>
  <c r="AB41" i="1" s="1"/>
  <c r="AF42" i="1"/>
  <c r="Z42" i="1" s="1"/>
  <c r="AA42" i="1" s="1"/>
  <c r="AF43" i="1"/>
  <c r="AB43" i="1" s="1"/>
  <c r="AF44" i="1"/>
  <c r="Z44" i="1" s="1"/>
  <c r="AA44" i="1" s="1"/>
  <c r="AF47" i="1"/>
  <c r="AB47" i="1" s="1"/>
  <c r="AF48" i="1"/>
  <c r="Z48" i="1" s="1"/>
  <c r="AA48" i="1" s="1"/>
  <c r="AF49" i="1"/>
  <c r="AB49" i="1" s="1"/>
  <c r="AF50" i="1"/>
  <c r="Z50" i="1" s="1"/>
  <c r="AA50" i="1" s="1"/>
  <c r="AF51" i="1"/>
  <c r="AB51" i="1" s="1"/>
  <c r="AF52" i="1"/>
  <c r="Z52" i="1" s="1"/>
  <c r="AA52" i="1" s="1"/>
  <c r="AF53" i="1"/>
  <c r="AB53" i="1" s="1"/>
  <c r="AF54" i="1"/>
  <c r="Z54" i="1" s="1"/>
  <c r="AA54" i="1" s="1"/>
  <c r="AF55" i="1"/>
  <c r="AB55" i="1" s="1"/>
  <c r="AF56" i="1"/>
  <c r="Z56" i="1" s="1"/>
  <c r="AA56" i="1" s="1"/>
  <c r="F46" i="9" l="1"/>
  <c r="AF64" i="9"/>
  <c r="E43" i="9"/>
  <c r="F43" i="9" s="1"/>
  <c r="G59" i="9"/>
  <c r="E59" i="9"/>
  <c r="C61" i="9"/>
  <c r="G61" i="9" s="1"/>
  <c r="D32" i="9"/>
  <c r="AJ32" i="9"/>
  <c r="AB63" i="9"/>
  <c r="AF63" i="9" s="1"/>
  <c r="V27" i="9"/>
  <c r="D61" i="9"/>
  <c r="D66" i="9" s="1"/>
  <c r="F48" i="9"/>
  <c r="F52" i="9"/>
  <c r="F27" i="9"/>
  <c r="F56" i="9"/>
  <c r="E54" i="9"/>
  <c r="G54" i="9"/>
  <c r="J54" i="9" s="1"/>
  <c r="M27" i="9"/>
  <c r="E27" i="9"/>
  <c r="Q27" i="9"/>
  <c r="U27" i="9"/>
  <c r="AL22" i="9"/>
  <c r="AK22" i="9"/>
  <c r="AL18" i="9"/>
  <c r="AK18" i="9"/>
  <c r="AL14" i="9"/>
  <c r="AK14" i="9"/>
  <c r="G58" i="9"/>
  <c r="E58" i="9"/>
  <c r="F58" i="9"/>
  <c r="AL25" i="9"/>
  <c r="AK25" i="9"/>
  <c r="AL21" i="9"/>
  <c r="AK21" i="9"/>
  <c r="E51" i="9"/>
  <c r="G51" i="9"/>
  <c r="F51" i="9"/>
  <c r="AL13" i="9"/>
  <c r="AK13" i="9"/>
  <c r="E52" i="9"/>
  <c r="E53" i="9"/>
  <c r="G53" i="9"/>
  <c r="F53" i="9"/>
  <c r="AL15" i="9"/>
  <c r="AK15" i="9"/>
  <c r="AL10" i="9"/>
  <c r="AK10" i="9"/>
  <c r="E45" i="9"/>
  <c r="G45" i="9"/>
  <c r="F45" i="9"/>
  <c r="E56" i="9"/>
  <c r="K52" i="9"/>
  <c r="I52" i="9"/>
  <c r="J52" i="9"/>
  <c r="K43" i="9"/>
  <c r="I43" i="9"/>
  <c r="J43" i="9" s="1"/>
  <c r="AL24" i="9"/>
  <c r="AK24" i="9"/>
  <c r="AL20" i="9"/>
  <c r="AK20" i="9"/>
  <c r="AL16" i="9"/>
  <c r="AK16" i="9"/>
  <c r="G50" i="9"/>
  <c r="F50" i="9"/>
  <c r="E50" i="9"/>
  <c r="AL23" i="9"/>
  <c r="AK23" i="9"/>
  <c r="AL17" i="9"/>
  <c r="AK17" i="9"/>
  <c r="E47" i="9"/>
  <c r="F47" i="9"/>
  <c r="G47" i="9"/>
  <c r="H48" i="9"/>
  <c r="L48" i="9" s="1"/>
  <c r="P48" i="9" s="1"/>
  <c r="T48" i="9" s="1"/>
  <c r="X48" i="9" s="1"/>
  <c r="AB48" i="9" s="1"/>
  <c r="E48" i="9"/>
  <c r="J48" i="9"/>
  <c r="K48" i="9"/>
  <c r="I56" i="9"/>
  <c r="K56" i="9"/>
  <c r="J56" i="9"/>
  <c r="J57" i="9"/>
  <c r="I57" i="9"/>
  <c r="K57" i="9"/>
  <c r="E44" i="9"/>
  <c r="G44" i="9"/>
  <c r="F44" i="9"/>
  <c r="E55" i="9"/>
  <c r="G55" i="9"/>
  <c r="F55" i="9"/>
  <c r="AL19" i="9"/>
  <c r="AK19" i="9"/>
  <c r="E49" i="9"/>
  <c r="F49" i="9"/>
  <c r="G49" i="9"/>
  <c r="AL11" i="9"/>
  <c r="AK11" i="9"/>
  <c r="AL12" i="9"/>
  <c r="AK12" i="9"/>
  <c r="J59" i="9"/>
  <c r="I59" i="9"/>
  <c r="K59" i="9"/>
  <c r="AK9" i="9"/>
  <c r="J27" i="9"/>
  <c r="I27" i="9"/>
  <c r="I46" i="9"/>
  <c r="K46" i="9"/>
  <c r="J46" i="9"/>
  <c r="AB42" i="1"/>
  <c r="AC42" i="1" s="1"/>
  <c r="AB50" i="1"/>
  <c r="AC50" i="1" s="1"/>
  <c r="AB56" i="1"/>
  <c r="AC56" i="1" s="1"/>
  <c r="AB48" i="1"/>
  <c r="AC48" i="1" s="1"/>
  <c r="AB40" i="1"/>
  <c r="AC40" i="1" s="1"/>
  <c r="AB54" i="1"/>
  <c r="AC54" i="1" s="1"/>
  <c r="AB38" i="1"/>
  <c r="AC38" i="1" s="1"/>
  <c r="AB52" i="1"/>
  <c r="AC52" i="1" s="1"/>
  <c r="AB44" i="1"/>
  <c r="AC44" i="1" s="1"/>
  <c r="Z55" i="1"/>
  <c r="AA55" i="1" s="1"/>
  <c r="AC55" i="1" s="1"/>
  <c r="Z53" i="1"/>
  <c r="AA53" i="1" s="1"/>
  <c r="AC53" i="1" s="1"/>
  <c r="Z51" i="1"/>
  <c r="AA51" i="1" s="1"/>
  <c r="AC51" i="1" s="1"/>
  <c r="Z49" i="1"/>
  <c r="AA49" i="1" s="1"/>
  <c r="AC49" i="1" s="1"/>
  <c r="Z47" i="1"/>
  <c r="AA47" i="1" s="1"/>
  <c r="AC47" i="1" s="1"/>
  <c r="Z43" i="1"/>
  <c r="AA43" i="1" s="1"/>
  <c r="AC43" i="1" s="1"/>
  <c r="Z41" i="1"/>
  <c r="AA41" i="1" s="1"/>
  <c r="AC41" i="1" s="1"/>
  <c r="Z39" i="1"/>
  <c r="AA39" i="1" s="1"/>
  <c r="AC39" i="1" s="1"/>
  <c r="AA37" i="1"/>
  <c r="AC37" i="1" s="1"/>
  <c r="H37" i="1" s="1"/>
  <c r="S71" i="8" l="1"/>
  <c r="N107" i="8"/>
  <c r="S179" i="8"/>
  <c r="N71" i="8"/>
  <c r="P34" i="9"/>
  <c r="S251" i="8"/>
  <c r="P68" i="9"/>
  <c r="N143" i="8"/>
  <c r="S143" i="8"/>
  <c r="I107" i="8"/>
  <c r="N251" i="8"/>
  <c r="L34" i="9"/>
  <c r="I71" i="8"/>
  <c r="N215" i="8"/>
  <c r="I35" i="8"/>
  <c r="D35" i="8"/>
  <c r="I179" i="8"/>
  <c r="H34" i="9"/>
  <c r="L68" i="9"/>
  <c r="I143" i="8"/>
  <c r="X34" i="9"/>
  <c r="N179" i="8"/>
  <c r="D107" i="8"/>
  <c r="I251" i="8"/>
  <c r="H68" i="9"/>
  <c r="D71" i="8"/>
  <c r="I215" i="8"/>
  <c r="AB68" i="9"/>
  <c r="D179" i="8"/>
  <c r="D34" i="9"/>
  <c r="AF68" i="9"/>
  <c r="AJ68" i="9" s="1"/>
  <c r="D143" i="8"/>
  <c r="I287" i="8"/>
  <c r="S215" i="8"/>
  <c r="D251" i="8"/>
  <c r="D68" i="9"/>
  <c r="S35" i="8"/>
  <c r="D215" i="8"/>
  <c r="T34" i="9"/>
  <c r="AB34" i="9"/>
  <c r="AF34" i="9"/>
  <c r="N35" i="8"/>
  <c r="S107" i="8"/>
  <c r="D287" i="8"/>
  <c r="T68" i="9"/>
  <c r="X68" i="9"/>
  <c r="N144" i="8"/>
  <c r="S108" i="8"/>
  <c r="I72" i="8"/>
  <c r="S144" i="8"/>
  <c r="D144" i="8"/>
  <c r="I108" i="8"/>
  <c r="D180" i="8"/>
  <c r="I144" i="8"/>
  <c r="N72" i="8"/>
  <c r="S72" i="8"/>
  <c r="N108" i="8"/>
  <c r="D108" i="8"/>
  <c r="I180" i="8"/>
  <c r="S36" i="8"/>
  <c r="N36" i="8"/>
  <c r="I36" i="8"/>
  <c r="H61" i="9"/>
  <c r="K54" i="9"/>
  <c r="O54" i="9" s="1"/>
  <c r="I54" i="9"/>
  <c r="I48" i="9"/>
  <c r="E61" i="9"/>
  <c r="F61" i="9" s="1"/>
  <c r="AK27" i="9"/>
  <c r="AL27" i="9" s="1"/>
  <c r="D72" i="8"/>
  <c r="AL9" i="9"/>
  <c r="O59" i="9"/>
  <c r="N59" i="9"/>
  <c r="M59" i="9"/>
  <c r="O57" i="9"/>
  <c r="M57" i="9"/>
  <c r="N57" i="9"/>
  <c r="M56" i="9"/>
  <c r="O56" i="9"/>
  <c r="N56" i="9"/>
  <c r="M46" i="9"/>
  <c r="N46" i="9"/>
  <c r="O46" i="9"/>
  <c r="J49" i="9"/>
  <c r="K49" i="9"/>
  <c r="I49" i="9"/>
  <c r="J51" i="9"/>
  <c r="K51" i="9"/>
  <c r="I51" i="9"/>
  <c r="J58" i="9"/>
  <c r="K58" i="9"/>
  <c r="I58" i="9"/>
  <c r="K61" i="9"/>
  <c r="I44" i="9"/>
  <c r="K44" i="9"/>
  <c r="J44" i="9"/>
  <c r="M48" i="9"/>
  <c r="O48" i="9"/>
  <c r="N48" i="9"/>
  <c r="I45" i="9"/>
  <c r="J45" i="9"/>
  <c r="K45" i="9"/>
  <c r="J55" i="9"/>
  <c r="K55" i="9"/>
  <c r="I55" i="9"/>
  <c r="J47" i="9"/>
  <c r="K47" i="9"/>
  <c r="I47" i="9"/>
  <c r="J50" i="9"/>
  <c r="I50" i="9"/>
  <c r="K50" i="9"/>
  <c r="O43" i="9"/>
  <c r="M43" i="9"/>
  <c r="N43" i="9" s="1"/>
  <c r="M52" i="9"/>
  <c r="O52" i="9"/>
  <c r="N52" i="9"/>
  <c r="J53" i="9"/>
  <c r="I53" i="9"/>
  <c r="K53" i="9"/>
  <c r="AJ34" i="9" l="1"/>
  <c r="M54" i="9"/>
  <c r="H35" i="9"/>
  <c r="N54" i="9"/>
  <c r="L35" i="9"/>
  <c r="P35" i="9"/>
  <c r="T35" i="9"/>
  <c r="D36" i="8"/>
  <c r="L61" i="9"/>
  <c r="H66" i="9"/>
  <c r="I61" i="9"/>
  <c r="J61" i="9" s="1"/>
  <c r="R48" i="9"/>
  <c r="Q48" i="9"/>
  <c r="S48" i="9"/>
  <c r="W48" i="9" s="1"/>
  <c r="M58" i="9"/>
  <c r="N58" i="9"/>
  <c r="O58" i="9"/>
  <c r="Q46" i="9"/>
  <c r="R46" i="9"/>
  <c r="S46" i="9"/>
  <c r="W46" i="9" s="1"/>
  <c r="R56" i="9"/>
  <c r="Q56" i="9"/>
  <c r="S56" i="9"/>
  <c r="W56" i="9" s="1"/>
  <c r="S57" i="9"/>
  <c r="W57" i="9" s="1"/>
  <c r="R57" i="9"/>
  <c r="Q57" i="9"/>
  <c r="O55" i="9"/>
  <c r="M55" i="9"/>
  <c r="N55" i="9"/>
  <c r="O53" i="9"/>
  <c r="M53" i="9"/>
  <c r="N53" i="9"/>
  <c r="R52" i="9"/>
  <c r="S52" i="9"/>
  <c r="W52" i="9" s="1"/>
  <c r="Q52" i="9"/>
  <c r="Q43" i="9"/>
  <c r="R43" i="9"/>
  <c r="S43" i="9"/>
  <c r="W43" i="9" s="1"/>
  <c r="R54" i="9"/>
  <c r="Q54" i="9"/>
  <c r="S54" i="9"/>
  <c r="W54" i="9" s="1"/>
  <c r="O47" i="9"/>
  <c r="M47" i="9"/>
  <c r="N47" i="9"/>
  <c r="N61" i="9"/>
  <c r="O61" i="9"/>
  <c r="O49" i="9"/>
  <c r="M49" i="9"/>
  <c r="N49" i="9"/>
  <c r="M50" i="9"/>
  <c r="O50" i="9"/>
  <c r="N50" i="9"/>
  <c r="M45" i="9"/>
  <c r="O45" i="9"/>
  <c r="N45" i="9"/>
  <c r="M44" i="9"/>
  <c r="N44" i="9"/>
  <c r="O44" i="9"/>
  <c r="O51" i="9"/>
  <c r="N51" i="9"/>
  <c r="M51" i="9"/>
  <c r="R59" i="9"/>
  <c r="S59" i="9"/>
  <c r="W59" i="9" s="1"/>
  <c r="Q59" i="9"/>
  <c r="D35" i="9" l="1"/>
  <c r="D39" i="8"/>
  <c r="I39" i="8" s="1"/>
  <c r="N39" i="8" s="1"/>
  <c r="S39" i="8" s="1"/>
  <c r="D75" i="8" s="1"/>
  <c r="I75" i="8" s="1"/>
  <c r="N75" i="8" s="1"/>
  <c r="S75" i="8" s="1"/>
  <c r="D111" i="8" s="1"/>
  <c r="I111" i="8" s="1"/>
  <c r="N111" i="8" s="1"/>
  <c r="S111" i="8" s="1"/>
  <c r="D147" i="8" s="1"/>
  <c r="I147" i="8" s="1"/>
  <c r="N147" i="8" s="1"/>
  <c r="S147" i="8" s="1"/>
  <c r="D183" i="8" s="1"/>
  <c r="I183" i="8" s="1"/>
  <c r="N183" i="8" s="1"/>
  <c r="S183" i="8" s="1"/>
  <c r="D219" i="8" s="1"/>
  <c r="I219" i="8" s="1"/>
  <c r="N219" i="8" s="1"/>
  <c r="S219" i="8" s="1"/>
  <c r="D255" i="8" s="1"/>
  <c r="I255" i="8" s="1"/>
  <c r="N255" i="8" s="1"/>
  <c r="S255" i="8" s="1"/>
  <c r="D291" i="8" s="1"/>
  <c r="I291" i="8" s="1"/>
  <c r="AA54" i="9"/>
  <c r="Z54" i="9"/>
  <c r="Y54" i="9"/>
  <c r="AA57" i="9"/>
  <c r="Z57" i="9"/>
  <c r="Y57" i="9"/>
  <c r="AA46" i="9"/>
  <c r="Z46" i="9"/>
  <c r="Y46" i="9"/>
  <c r="AA56" i="9"/>
  <c r="Z56" i="9"/>
  <c r="Y56" i="9"/>
  <c r="AA59" i="9"/>
  <c r="Z59" i="9"/>
  <c r="Y59" i="9"/>
  <c r="AA43" i="9"/>
  <c r="AI43" i="9" s="1"/>
  <c r="Z43" i="9"/>
  <c r="Y43" i="9"/>
  <c r="AA52" i="9"/>
  <c r="Z52" i="9"/>
  <c r="Y52" i="9"/>
  <c r="AA48" i="9"/>
  <c r="Z48" i="9"/>
  <c r="Y48" i="9"/>
  <c r="P61" i="9"/>
  <c r="T61" i="9" s="1"/>
  <c r="X61" i="9" s="1"/>
  <c r="L66" i="9"/>
  <c r="M61" i="9"/>
  <c r="Q44" i="9"/>
  <c r="R44" i="9"/>
  <c r="S44" i="9"/>
  <c r="W44" i="9" s="1"/>
  <c r="Q45" i="9"/>
  <c r="R45" i="9"/>
  <c r="S45" i="9"/>
  <c r="W45" i="9" s="1"/>
  <c r="S61" i="9"/>
  <c r="W61" i="9" s="1"/>
  <c r="R47" i="9"/>
  <c r="S47" i="9"/>
  <c r="W47" i="9" s="1"/>
  <c r="Q47" i="9"/>
  <c r="U43" i="9"/>
  <c r="V43" i="9" s="1"/>
  <c r="V52" i="9"/>
  <c r="U52" i="9"/>
  <c r="Q53" i="9"/>
  <c r="S53" i="9"/>
  <c r="W53" i="9" s="1"/>
  <c r="R53" i="9"/>
  <c r="V48" i="9"/>
  <c r="U48" i="9"/>
  <c r="U54" i="9"/>
  <c r="V54" i="9"/>
  <c r="R58" i="9"/>
  <c r="Q58" i="9"/>
  <c r="S58" i="9"/>
  <c r="W58" i="9" s="1"/>
  <c r="U57" i="9"/>
  <c r="V57" i="9"/>
  <c r="U46" i="9"/>
  <c r="V46" i="9"/>
  <c r="U59" i="9"/>
  <c r="V59" i="9"/>
  <c r="S51" i="9"/>
  <c r="W51" i="9" s="1"/>
  <c r="R51" i="9"/>
  <c r="Q51" i="9"/>
  <c r="R50" i="9"/>
  <c r="Q50" i="9"/>
  <c r="S50" i="9"/>
  <c r="W50" i="9" s="1"/>
  <c r="S49" i="9"/>
  <c r="W49" i="9" s="1"/>
  <c r="Q49" i="9"/>
  <c r="R49" i="9"/>
  <c r="R55" i="9"/>
  <c r="S55" i="9"/>
  <c r="W55" i="9" s="1"/>
  <c r="Q55" i="9"/>
  <c r="V56" i="9"/>
  <c r="U56" i="9"/>
  <c r="D69" i="9" l="1"/>
  <c r="H69" i="9" s="1"/>
  <c r="L69" i="9" s="1"/>
  <c r="P69" i="9" s="1"/>
  <c r="T69" i="9" s="1"/>
  <c r="X69" i="9" s="1"/>
  <c r="AB69" i="9" s="1"/>
  <c r="AF69" i="9" s="1"/>
  <c r="AJ69" i="9" s="1"/>
  <c r="AJ35" i="9"/>
  <c r="AG59" i="9"/>
  <c r="AH59" i="9" s="1"/>
  <c r="AH52" i="9"/>
  <c r="AG52" i="9"/>
  <c r="AH56" i="9"/>
  <c r="AG56" i="9"/>
  <c r="AH48" i="9"/>
  <c r="AG48" i="9"/>
  <c r="AH57" i="9"/>
  <c r="AG57" i="9"/>
  <c r="AH54" i="9"/>
  <c r="AG54" i="9"/>
  <c r="AH43" i="9"/>
  <c r="AG43" i="9"/>
  <c r="AH46" i="9"/>
  <c r="AG46" i="9"/>
  <c r="AA51" i="9"/>
  <c r="Z51" i="9"/>
  <c r="Y51" i="9"/>
  <c r="AA47" i="9"/>
  <c r="Z47" i="9"/>
  <c r="Y47" i="9"/>
  <c r="AL52" i="9"/>
  <c r="AC52" i="9"/>
  <c r="AD52" i="9"/>
  <c r="AK46" i="9"/>
  <c r="AC46" i="9"/>
  <c r="AD46" i="9"/>
  <c r="AA45" i="9"/>
  <c r="Z45" i="9"/>
  <c r="Y45" i="9"/>
  <c r="AD43" i="9"/>
  <c r="AC43" i="9"/>
  <c r="AA55" i="9"/>
  <c r="Z55" i="9"/>
  <c r="Y55" i="9"/>
  <c r="AA49" i="9"/>
  <c r="Z49" i="9"/>
  <c r="Y49" i="9"/>
  <c r="AC48" i="9"/>
  <c r="AD48" i="9"/>
  <c r="AL56" i="9"/>
  <c r="AC56" i="9"/>
  <c r="AD56" i="9"/>
  <c r="AB61" i="9"/>
  <c r="AF61" i="9" s="1"/>
  <c r="X66" i="9"/>
  <c r="AD57" i="9"/>
  <c r="AC57" i="9"/>
  <c r="AA50" i="9"/>
  <c r="Z50" i="9"/>
  <c r="Y50" i="9"/>
  <c r="AA58" i="9"/>
  <c r="Z58" i="9"/>
  <c r="Y58" i="9"/>
  <c r="AA53" i="9"/>
  <c r="Z53" i="9"/>
  <c r="Y53" i="9"/>
  <c r="AA61" i="9"/>
  <c r="AE61" i="9" s="1"/>
  <c r="AI61" i="9" s="1"/>
  <c r="Z61" i="9"/>
  <c r="AA44" i="9"/>
  <c r="Z44" i="9"/>
  <c r="Y44" i="9"/>
  <c r="AD59" i="9"/>
  <c r="AL59" i="9"/>
  <c r="AC59" i="9"/>
  <c r="AL54" i="9"/>
  <c r="AC54" i="9"/>
  <c r="AD54" i="9"/>
  <c r="P66" i="9"/>
  <c r="Q61" i="9"/>
  <c r="R61" i="9" s="1"/>
  <c r="U51" i="9"/>
  <c r="V51" i="9"/>
  <c r="U53" i="9"/>
  <c r="V53" i="9"/>
  <c r="U44" i="9"/>
  <c r="V44" i="9"/>
  <c r="U55" i="9"/>
  <c r="V55" i="9"/>
  <c r="U49" i="9"/>
  <c r="V49" i="9"/>
  <c r="AK43" i="9"/>
  <c r="U47" i="9"/>
  <c r="V47" i="9"/>
  <c r="U45" i="9"/>
  <c r="V45" i="9"/>
  <c r="V50" i="9"/>
  <c r="U50" i="9"/>
  <c r="AL57" i="9"/>
  <c r="AK57" i="9"/>
  <c r="V58" i="9"/>
  <c r="U58" i="9"/>
  <c r="AL48" i="9"/>
  <c r="AK48" i="9"/>
  <c r="AF66" i="9" l="1"/>
  <c r="AJ66" i="9"/>
  <c r="AL43" i="9"/>
  <c r="AK61" i="9"/>
  <c r="AH45" i="9"/>
  <c r="AG45" i="9"/>
  <c r="AH50" i="9"/>
  <c r="AG50" i="9"/>
  <c r="AH47" i="9"/>
  <c r="AG47" i="9"/>
  <c r="AH53" i="9"/>
  <c r="AG53" i="9"/>
  <c r="AH51" i="9"/>
  <c r="AG51" i="9"/>
  <c r="AH44" i="9"/>
  <c r="AG44" i="9"/>
  <c r="AH55" i="9"/>
  <c r="AG55" i="9"/>
  <c r="AH58" i="9"/>
  <c r="AG58" i="9"/>
  <c r="AH49" i="9"/>
  <c r="AG49" i="9"/>
  <c r="AL46" i="9"/>
  <c r="AK54" i="9"/>
  <c r="AK56" i="9"/>
  <c r="Y61" i="9"/>
  <c r="AK52" i="9"/>
  <c r="AD55" i="9"/>
  <c r="AK55" i="9"/>
  <c r="AC55" i="9"/>
  <c r="AL44" i="9"/>
  <c r="AC44" i="9"/>
  <c r="AD44" i="9"/>
  <c r="AD58" i="9"/>
  <c r="AC58" i="9"/>
  <c r="AK58" i="9"/>
  <c r="AB66" i="9"/>
  <c r="AK59" i="9"/>
  <c r="AD61" i="9"/>
  <c r="AL61" i="9"/>
  <c r="AL49" i="9"/>
  <c r="AD49" i="9"/>
  <c r="AC49" i="9"/>
  <c r="AD47" i="9"/>
  <c r="AK47" i="9"/>
  <c r="AC47" i="9"/>
  <c r="AD53" i="9"/>
  <c r="AK53" i="9"/>
  <c r="AC53" i="9"/>
  <c r="AC50" i="9"/>
  <c r="AD50" i="9"/>
  <c r="AD45" i="9"/>
  <c r="AL45" i="9"/>
  <c r="AC45" i="9"/>
  <c r="AD51" i="9"/>
  <c r="AL51" i="9"/>
  <c r="AC51" i="9"/>
  <c r="T66" i="9"/>
  <c r="U61" i="9"/>
  <c r="V61" i="9" s="1"/>
  <c r="AK45" i="9"/>
  <c r="AK50" i="9"/>
  <c r="AL50" i="9"/>
  <c r="AL55" i="9"/>
  <c r="AK44" i="9"/>
  <c r="AG61" i="9" l="1"/>
  <c r="AH61" i="9" s="1"/>
  <c r="AL58" i="9"/>
  <c r="AL53" i="9"/>
  <c r="AK49" i="9"/>
  <c r="AL47" i="9"/>
  <c r="AC61" i="9"/>
  <c r="AK51" i="9"/>
</calcChain>
</file>

<file path=xl/sharedStrings.xml><?xml version="1.0" encoding="utf-8"?>
<sst xmlns="http://schemas.openxmlformats.org/spreadsheetml/2006/main" count="495" uniqueCount="110">
  <si>
    <t>Annex A - Your Payment Schedule</t>
  </si>
  <si>
    <t>You will need to update this document at regular intervals to reflect any changes to your expenditure forecast.</t>
  </si>
  <si>
    <t>Project ID</t>
  </si>
  <si>
    <t>Lead Organisation</t>
  </si>
  <si>
    <t>Project Outline Reference</t>
  </si>
  <si>
    <t>Completed By</t>
  </si>
  <si>
    <t>Date Completed</t>
  </si>
  <si>
    <t>Project Reference Details</t>
  </si>
  <si>
    <t>Version Control</t>
  </si>
  <si>
    <t>It is important to retain past versions of your schedule. Use the</t>
  </si>
  <si>
    <t>Version</t>
  </si>
  <si>
    <t>Update Date</t>
  </si>
  <si>
    <t>Reason for Update</t>
  </si>
  <si>
    <t>Variance</t>
  </si>
  <si>
    <t>Consumables (e.g. Stationary)</t>
  </si>
  <si>
    <t>Depreciation</t>
  </si>
  <si>
    <t>Equipment Hire or Operating Lease</t>
  </si>
  <si>
    <t>Equipment Up To £1,000</t>
  </si>
  <si>
    <t>Marketing and Promotion</t>
  </si>
  <si>
    <t>Monitoring and Evaluation</t>
  </si>
  <si>
    <t>Participant Allowances</t>
  </si>
  <si>
    <t>Participant Expenses Inc Childcare</t>
  </si>
  <si>
    <t>Procurement Costs</t>
  </si>
  <si>
    <t>Staff Expenses</t>
  </si>
  <si>
    <t>Storage of Evidence</t>
  </si>
  <si>
    <t>Venue Hire</t>
  </si>
  <si>
    <t>Volunteer Expenses</t>
  </si>
  <si>
    <t>Cost Type</t>
  </si>
  <si>
    <t>Total Cost</t>
  </si>
  <si>
    <t>Variance %</t>
  </si>
  <si>
    <t>Q2 - April to June</t>
  </si>
  <si>
    <t>Q1 - January to March</t>
  </si>
  <si>
    <t>Q3 - July to September</t>
  </si>
  <si>
    <t>Q4 - October to December</t>
  </si>
  <si>
    <t>2016 Calendar Year Forecast Expenditure</t>
  </si>
  <si>
    <t>2017 Calendar Year Forecast Expenditure</t>
  </si>
  <si>
    <t>2018 Calendar Year Forecast Expenditure</t>
  </si>
  <si>
    <t>2019 Calendar Year Forecast Expenditure</t>
  </si>
  <si>
    <t>2020 Calendar Year Forecast Expenditure</t>
  </si>
  <si>
    <t>Project Forecast Expenditure Summary</t>
  </si>
  <si>
    <t>Expenditure By Calendar Year</t>
  </si>
  <si>
    <t>Project Total</t>
  </si>
  <si>
    <t>Q1</t>
  </si>
  <si>
    <t>Q2</t>
  </si>
  <si>
    <t>Q3</t>
  </si>
  <si>
    <t>Q4</t>
  </si>
  <si>
    <t>Payment Ref.</t>
  </si>
  <si>
    <t>Date Payment Received</t>
  </si>
  <si>
    <t>Payment Received</t>
  </si>
  <si>
    <t>Payment Year &amp; Quarter</t>
  </si>
  <si>
    <t>Month</t>
  </si>
  <si>
    <t>Quarter</t>
  </si>
  <si>
    <t>Actual Month</t>
  </si>
  <si>
    <t>Actual Q</t>
  </si>
  <si>
    <t>Actual Year</t>
  </si>
  <si>
    <t>****HIDDEN TABLES****</t>
  </si>
  <si>
    <t xml:space="preserve">Enter forecast (planned) and actual (defrayed and claimed) ESF project expenditure here. Actual advance grant </t>
  </si>
  <si>
    <t>payments made by the Fund should be entered into the "Grant Payments Received" worksheet.</t>
  </si>
  <si>
    <t>table below to note the timing and rationale for amendments.</t>
  </si>
  <si>
    <t>Participant Incentives</t>
  </si>
  <si>
    <t>Cumulative Expenditure</t>
  </si>
  <si>
    <t>Cumulative Total to End 2016</t>
  </si>
  <si>
    <t>Cumulative Total to End 2017</t>
  </si>
  <si>
    <t>Cumulative Total to End 2018</t>
  </si>
  <si>
    <t>Cumulative Total to End 2019</t>
  </si>
  <si>
    <t>Cumulative Total to End 2020</t>
  </si>
  <si>
    <t>Dot-Fix</t>
  </si>
  <si>
    <t>Category of Region</t>
  </si>
  <si>
    <t>Less Developed</t>
  </si>
  <si>
    <t>Transition</t>
  </si>
  <si>
    <t>More Developed</t>
  </si>
  <si>
    <t>Data As At</t>
  </si>
  <si>
    <t>Previous Forecast</t>
  </si>
  <si>
    <t>Grant Payments Received This Quarter:</t>
  </si>
  <si>
    <t>Unspent Grant Funds This Quarter:</t>
  </si>
  <si>
    <t>Total Unspent Grant Funds:</t>
  </si>
  <si>
    <t>Unspent Grant Funds This Year:</t>
  </si>
  <si>
    <t>Grant Payments Received This Year:</t>
  </si>
  <si>
    <t>Total Grant Payments Received To Date:</t>
  </si>
  <si>
    <t>Staff costs (direct and external)</t>
  </si>
  <si>
    <t>Staff costs (consultants and sessional)</t>
  </si>
  <si>
    <t>Building Lease</t>
  </si>
  <si>
    <t>Consumables (e.g. Stationery)</t>
  </si>
  <si>
    <t>Please note: this sheet summarises data from the Quarterly Breakdown and Front Sheet  - do not enter data here directly.</t>
  </si>
  <si>
    <t>Total Cost After SDA / Irregularity</t>
  </si>
  <si>
    <t>t</t>
  </si>
  <si>
    <t>Outcome</t>
  </si>
  <si>
    <t>Outcome (as advised by Funding Officer)</t>
  </si>
  <si>
    <t>Annex O Quarters</t>
  </si>
  <si>
    <t>2016Q1</t>
  </si>
  <si>
    <t>SDA/Irregularity (grant can be re-used)</t>
  </si>
  <si>
    <t>Amount 
(£)</t>
  </si>
  <si>
    <t>Irregularity (grant reduced by MA)</t>
  </si>
  <si>
    <t>Data As At End</t>
  </si>
  <si>
    <t>Annex O Quarter the Ineligible Costs Appeared On</t>
  </si>
  <si>
    <t>Awaiting MA Decision</t>
  </si>
  <si>
    <t>Total Grant Award</t>
  </si>
  <si>
    <t>2021 Calendar Year Forecast Expenditure</t>
  </si>
  <si>
    <t>2022 Calendar Year Forecast Expenditure</t>
  </si>
  <si>
    <t>Cumulative Total to End 2021</t>
  </si>
  <si>
    <t>Cumulative Total to End 2022</t>
  </si>
  <si>
    <t>Total Grant Award After Irregularity Reductions by MA</t>
  </si>
  <si>
    <t>This schedule is used to manage your payments throughout the lifetime of the project.</t>
  </si>
  <si>
    <t>Advance Grant Payments from The National Lottery Community Fund</t>
  </si>
  <si>
    <t>Explanation</t>
  </si>
  <si>
    <t>Total Unspent Grant Funds To Date:</t>
  </si>
  <si>
    <r>
      <t>Enter the payment received date and amount of your advance payment into the table below. These amounts will appear in the "Grant Payments Received" lines of the tables for the relevant calendar year and quarter.</t>
    </r>
    <r>
      <rPr>
        <b/>
        <sz val="11"/>
        <color theme="1"/>
        <rFont val="Trebuchet MS"/>
        <family val="2"/>
      </rPr>
      <t xml:space="preserve"> Do not </t>
    </r>
    <r>
      <rPr>
        <sz val="11"/>
        <color theme="1"/>
        <rFont val="Trebuchet MS"/>
        <family val="2"/>
      </rPr>
      <t>include any additional payments that the Fund has agreed to make, including those following grant reductions for SDAs or irregularities</t>
    </r>
    <r>
      <rPr>
        <b/>
        <sz val="11"/>
        <color theme="1"/>
        <rFont val="Trebuchet MS"/>
        <family val="2"/>
      </rPr>
      <t>.</t>
    </r>
  </si>
  <si>
    <t>(TNLCF v11 - June 2021)</t>
  </si>
  <si>
    <t>2023 Calendar Year Forecast Expenditure</t>
  </si>
  <si>
    <t>Cumulative Total to End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</si>
</sst>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quot;£&quot;* #,##0_-;_-&quot;£&quot;* &quot;-&quot;_-;_-@_-"/>
    <numFmt numFmtId="44" formatCode="_-&quot;£&quot;* #,##0.00_-;\-&quot;£&quot;* #,##0.00_-;_-&quot;£&quot;* &quot;-&quot;??_-;_-@_-"/>
    <numFmt numFmtId="164" formatCode="&quot;£&quot;#,##0.00"/>
    <numFmt numFmtId="165" formatCode="dd/mm/yy;@"/>
    <numFmt numFmtId="166" formatCode="dd/mm/yyyy;@"/>
  </numFmts>
  <fonts count="17" x14ac:knownFonts="1">
    <font>
      <sz val="11"/>
      <color theme="1"/>
      <name val="Calibri"/>
      <family val="2"/>
      <scheme val="minor"/>
    </font>
    <font>
      <b/>
      <sz val="11"/>
      <color theme="1"/>
      <name val="Calibri"/>
      <family val="2"/>
      <scheme val="minor"/>
    </font>
    <font>
      <sz val="11"/>
      <color theme="1"/>
      <name val="Trebuchet MS"/>
      <family val="2"/>
    </font>
    <font>
      <b/>
      <sz val="11"/>
      <color theme="1"/>
      <name val="Trebuchet MS"/>
      <family val="2"/>
    </font>
    <font>
      <b/>
      <sz val="10"/>
      <color theme="1"/>
      <name val="Trebuchet MS"/>
      <family val="2"/>
    </font>
    <font>
      <sz val="12"/>
      <color theme="1"/>
      <name val="Trebuchet MS"/>
      <family val="2"/>
    </font>
    <font>
      <sz val="14"/>
      <color theme="1"/>
      <name val="Trebuchet MS"/>
      <family val="2"/>
    </font>
    <font>
      <u/>
      <sz val="11"/>
      <color theme="1"/>
      <name val="Trebuchet MS"/>
      <family val="2"/>
    </font>
    <font>
      <sz val="10"/>
      <color theme="1"/>
      <name val="Trebuchet MS"/>
      <family val="2"/>
    </font>
    <font>
      <sz val="14"/>
      <color rgb="FFFF0000"/>
      <name val="Trebuchet MS"/>
      <family val="2"/>
    </font>
    <font>
      <sz val="12"/>
      <name val="Trebuchet MS"/>
      <family val="2"/>
    </font>
    <font>
      <b/>
      <u/>
      <sz val="14"/>
      <color theme="1"/>
      <name val="Rockwell"/>
      <family val="1"/>
    </font>
    <font>
      <b/>
      <u/>
      <sz val="12"/>
      <color theme="1"/>
      <name val="Rockwell"/>
      <family val="1"/>
    </font>
    <font>
      <b/>
      <sz val="12"/>
      <color rgb="FFE6007E"/>
      <name val="Rockwell"/>
      <family val="1"/>
    </font>
    <font>
      <sz val="12"/>
      <color rgb="FFE6007E"/>
      <name val="Trebuchet MS"/>
      <family val="2"/>
    </font>
    <font>
      <sz val="10"/>
      <color rgb="FFE6007E"/>
      <name val="Trebuchet MS"/>
      <family val="2"/>
    </font>
    <font>
      <b/>
      <sz val="14"/>
      <color rgb="FFE6007E"/>
      <name val="Rockwell"/>
      <family val="1"/>
    </font>
  </fonts>
  <fills count="12">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DDF0"/>
        <bgColor indexed="64"/>
      </patternFill>
    </fill>
    <fill>
      <patternFill patternType="solid">
        <fgColor rgb="FFE2EFDA"/>
        <bgColor indexed="64"/>
      </patternFill>
    </fill>
    <fill>
      <patternFill patternType="solid">
        <fgColor theme="0" tint="-0.249977111117893"/>
        <bgColor indexed="64"/>
      </patternFill>
    </fill>
    <fill>
      <patternFill patternType="solid">
        <fgColor rgb="FFFFC7CE"/>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9" tint="0.59999389629810485"/>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rgb="FFE6007E"/>
      </left>
      <right style="thin">
        <color rgb="FFE6007E"/>
      </right>
      <top style="thin">
        <color rgb="FFE6007E"/>
      </top>
      <bottom style="thin">
        <color rgb="FFE6007E"/>
      </bottom>
      <diagonal/>
    </border>
    <border>
      <left style="thin">
        <color rgb="FFE6007E"/>
      </left>
      <right/>
      <top style="thin">
        <color rgb="FFE6007E"/>
      </top>
      <bottom style="thin">
        <color rgb="FFE6007E"/>
      </bottom>
      <diagonal/>
    </border>
    <border>
      <left style="thin">
        <color rgb="FFE6007E"/>
      </left>
      <right/>
      <top style="thin">
        <color rgb="FFE6007E"/>
      </top>
      <bottom/>
      <diagonal/>
    </border>
    <border>
      <left style="thin">
        <color rgb="FFE6007E"/>
      </left>
      <right style="thin">
        <color rgb="FFE6007E"/>
      </right>
      <top style="thin">
        <color rgb="FFE6007E"/>
      </top>
      <bottom/>
      <diagonal/>
    </border>
    <border>
      <left/>
      <right/>
      <top style="thin">
        <color rgb="FFE6007E"/>
      </top>
      <bottom/>
      <diagonal/>
    </border>
    <border>
      <left style="thin">
        <color rgb="FFE6007E"/>
      </left>
      <right/>
      <top/>
      <bottom/>
      <diagonal/>
    </border>
    <border>
      <left/>
      <right style="thin">
        <color rgb="FFE6007E"/>
      </right>
      <top style="thin">
        <color rgb="FFE6007E"/>
      </top>
      <bottom style="thin">
        <color rgb="FFE6007E"/>
      </bottom>
      <diagonal/>
    </border>
    <border>
      <left/>
      <right style="thin">
        <color rgb="FFE6007E"/>
      </right>
      <top style="thin">
        <color rgb="FFE6007E"/>
      </top>
      <bottom/>
      <diagonal/>
    </border>
    <border>
      <left style="thick">
        <color rgb="FFE6007E"/>
      </left>
      <right/>
      <top style="thick">
        <color rgb="FFE6007E"/>
      </top>
      <bottom style="thick">
        <color rgb="FFE6007E"/>
      </bottom>
      <diagonal/>
    </border>
    <border>
      <left style="thick">
        <color rgb="FFE6007E"/>
      </left>
      <right/>
      <top style="thick">
        <color rgb="FFE6007E"/>
      </top>
      <bottom/>
      <diagonal/>
    </border>
    <border>
      <left style="thick">
        <color rgb="FFE6007E"/>
      </left>
      <right/>
      <top style="thin">
        <color rgb="FFE6007E"/>
      </top>
      <bottom style="thick">
        <color rgb="FFE6007E"/>
      </bottom>
      <diagonal/>
    </border>
    <border>
      <left style="thin">
        <color rgb="FFE6007E"/>
      </left>
      <right/>
      <top style="thick">
        <color rgb="FFE6007E"/>
      </top>
      <bottom/>
      <diagonal/>
    </border>
    <border>
      <left style="thin">
        <color rgb="FFE6007E"/>
      </left>
      <right style="thick">
        <color rgb="FFE6007E"/>
      </right>
      <top style="thick">
        <color rgb="FFE6007E"/>
      </top>
      <bottom/>
      <diagonal/>
    </border>
    <border>
      <left style="thick">
        <color rgb="FFE6007E"/>
      </left>
      <right/>
      <top style="thin">
        <color rgb="FFE6007E"/>
      </top>
      <bottom/>
      <diagonal/>
    </border>
    <border>
      <left style="thin">
        <color rgb="FFE6007E"/>
      </left>
      <right style="thick">
        <color rgb="FFE6007E"/>
      </right>
      <top style="thin">
        <color rgb="FFE6007E"/>
      </top>
      <bottom/>
      <diagonal/>
    </border>
    <border>
      <left style="thick">
        <color rgb="FFE6007E"/>
      </left>
      <right style="thick">
        <color rgb="FFE6007E"/>
      </right>
      <top style="thin">
        <color rgb="FFE6007E"/>
      </top>
      <bottom style="thick">
        <color rgb="FFE6007E"/>
      </bottom>
      <diagonal/>
    </border>
    <border>
      <left/>
      <right/>
      <top style="thick">
        <color rgb="FFE6007E"/>
      </top>
      <bottom/>
      <diagonal/>
    </border>
    <border>
      <left style="thin">
        <color rgb="FFE6007E"/>
      </left>
      <right/>
      <top style="thick">
        <color rgb="FFE6007E"/>
      </top>
      <bottom style="thick">
        <color rgb="FFE6007E"/>
      </bottom>
      <diagonal/>
    </border>
    <border>
      <left style="thin">
        <color rgb="FFE6007E"/>
      </left>
      <right style="thick">
        <color rgb="FFE6007E"/>
      </right>
      <top style="thick">
        <color rgb="FFE6007E"/>
      </top>
      <bottom style="thick">
        <color rgb="FFE6007E"/>
      </bottom>
      <diagonal/>
    </border>
    <border>
      <left style="thick">
        <color rgb="FFE6007E"/>
      </left>
      <right/>
      <top/>
      <bottom/>
      <diagonal/>
    </border>
    <border>
      <left style="thick">
        <color rgb="FFE6007E"/>
      </left>
      <right style="thick">
        <color rgb="FFE6007E"/>
      </right>
      <top style="thick">
        <color rgb="FFE6007E"/>
      </top>
      <bottom/>
      <diagonal/>
    </border>
    <border>
      <left style="thick">
        <color rgb="FFE6007E"/>
      </left>
      <right style="thick">
        <color rgb="FFE6007E"/>
      </right>
      <top style="thin">
        <color rgb="FFE6007E"/>
      </top>
      <bottom/>
      <diagonal/>
    </border>
    <border>
      <left/>
      <right style="thick">
        <color rgb="FFE6007E"/>
      </right>
      <top style="thick">
        <color rgb="FFE6007E"/>
      </top>
      <bottom/>
      <diagonal/>
    </border>
    <border>
      <left/>
      <right/>
      <top style="thin">
        <color rgb="FFE6007E"/>
      </top>
      <bottom style="thin">
        <color rgb="FFE6007E"/>
      </bottom>
      <diagonal/>
    </border>
    <border>
      <left style="thin">
        <color rgb="FFE6007E"/>
      </left>
      <right/>
      <top/>
      <bottom style="thin">
        <color rgb="FFE6007E"/>
      </bottom>
      <diagonal/>
    </border>
    <border>
      <left style="thin">
        <color rgb="FFE6007E"/>
      </left>
      <right style="thin">
        <color rgb="FFE6007E"/>
      </right>
      <top/>
      <bottom style="thin">
        <color rgb="FFE6007E"/>
      </bottom>
      <diagonal/>
    </border>
  </borders>
  <cellStyleXfs count="1">
    <xf numFmtId="0" fontId="0" fillId="0" borderId="0"/>
  </cellStyleXfs>
  <cellXfs count="167">
    <xf numFmtId="0" fontId="0" fillId="0" borderId="0" xfId="0"/>
    <xf numFmtId="0" fontId="2" fillId="2" borderId="0" xfId="0" applyFont="1" applyFill="1"/>
    <xf numFmtId="0" fontId="2" fillId="2" borderId="0" xfId="0" applyFont="1" applyFill="1" applyBorder="1"/>
    <xf numFmtId="0" fontId="5" fillId="2" borderId="0" xfId="0" applyFont="1" applyFill="1"/>
    <xf numFmtId="0" fontId="6" fillId="2" borderId="0" xfId="0" applyFont="1" applyFill="1"/>
    <xf numFmtId="0" fontId="8" fillId="2" borderId="0" xfId="0" applyFont="1" applyFill="1"/>
    <xf numFmtId="0" fontId="6" fillId="0" borderId="0" xfId="0" applyFont="1" applyFill="1"/>
    <xf numFmtId="0" fontId="8" fillId="2" borderId="0" xfId="0" applyFont="1" applyFill="1" applyBorder="1"/>
    <xf numFmtId="0" fontId="8" fillId="3" borderId="0" xfId="0" applyFont="1" applyFill="1"/>
    <xf numFmtId="0" fontId="8" fillId="3" borderId="1" xfId="0" applyFont="1" applyFill="1" applyBorder="1"/>
    <xf numFmtId="0" fontId="8" fillId="3" borderId="2" xfId="0" applyFont="1" applyFill="1" applyBorder="1" applyAlignment="1">
      <alignment horizontal="center" wrapText="1"/>
    </xf>
    <xf numFmtId="0" fontId="8" fillId="3" borderId="1" xfId="0" applyFont="1" applyFill="1" applyBorder="1" applyAlignment="1">
      <alignment horizontal="center"/>
    </xf>
    <xf numFmtId="0" fontId="8" fillId="3" borderId="2" xfId="0" applyFont="1" applyFill="1" applyBorder="1" applyAlignment="1">
      <alignment horizontal="center"/>
    </xf>
    <xf numFmtId="0" fontId="8" fillId="3" borderId="0" xfId="0" applyFont="1" applyFill="1" applyBorder="1" applyAlignment="1">
      <alignment horizontal="center"/>
    </xf>
    <xf numFmtId="0" fontId="4" fillId="2" borderId="0" xfId="0" applyFont="1" applyFill="1" applyBorder="1" applyAlignment="1">
      <alignment horizontal="right"/>
    </xf>
    <xf numFmtId="42" fontId="4" fillId="2" borderId="0" xfId="0" applyNumberFormat="1" applyFont="1" applyFill="1" applyBorder="1"/>
    <xf numFmtId="0" fontId="2" fillId="2" borderId="0" xfId="0" applyFont="1" applyFill="1" applyBorder="1" applyAlignment="1">
      <alignment horizontal="left"/>
    </xf>
    <xf numFmtId="0" fontId="7" fillId="2" borderId="0" xfId="0" applyFont="1" applyFill="1" applyBorder="1" applyAlignment="1">
      <alignment horizontal="left"/>
    </xf>
    <xf numFmtId="0" fontId="0" fillId="2" borderId="0" xfId="0" applyFill="1"/>
    <xf numFmtId="165" fontId="8" fillId="2" borderId="0" xfId="0" applyNumberFormat="1" applyFont="1" applyFill="1"/>
    <xf numFmtId="14" fontId="8" fillId="2" borderId="0" xfId="0" applyNumberFormat="1" applyFont="1" applyFill="1"/>
    <xf numFmtId="0" fontId="9" fillId="2" borderId="0" xfId="0" applyFont="1" applyFill="1"/>
    <xf numFmtId="0" fontId="2" fillId="6" borderId="0" xfId="0" applyFont="1" applyFill="1"/>
    <xf numFmtId="44" fontId="4" fillId="0" borderId="0" xfId="0" applyNumberFormat="1" applyFont="1" applyFill="1" applyBorder="1"/>
    <xf numFmtId="14" fontId="2" fillId="6" borderId="0" xfId="0" applyNumberFormat="1" applyFont="1" applyFill="1"/>
    <xf numFmtId="0" fontId="8" fillId="0" borderId="0" xfId="0" applyFont="1" applyFill="1"/>
    <xf numFmtId="0" fontId="10" fillId="0" borderId="0" xfId="0" applyFont="1" applyFill="1" applyBorder="1"/>
    <xf numFmtId="0" fontId="0" fillId="0" borderId="0" xfId="0" applyFont="1" applyBorder="1"/>
    <xf numFmtId="0" fontId="8" fillId="0" borderId="0" xfId="0" applyFont="1" applyFill="1" applyBorder="1"/>
    <xf numFmtId="0" fontId="0" fillId="0" borderId="0" xfId="0" applyBorder="1" applyProtection="1"/>
    <xf numFmtId="0" fontId="8" fillId="0" borderId="0" xfId="0" applyFont="1" applyBorder="1" applyAlignment="1" applyProtection="1">
      <alignment horizontal="center"/>
    </xf>
    <xf numFmtId="0" fontId="8" fillId="0" borderId="0" xfId="0" applyFont="1" applyBorder="1" applyProtection="1"/>
    <xf numFmtId="14" fontId="0" fillId="0" borderId="0" xfId="0" applyNumberFormat="1"/>
    <xf numFmtId="14" fontId="0" fillId="0" borderId="0" xfId="0" applyNumberFormat="1" applyAlignment="1">
      <alignment horizontal="center"/>
    </xf>
    <xf numFmtId="0" fontId="11" fillId="2" borderId="0" xfId="0" applyFont="1" applyFill="1"/>
    <xf numFmtId="0" fontId="12" fillId="2" borderId="0" xfId="0" applyFont="1" applyFill="1"/>
    <xf numFmtId="0" fontId="13" fillId="0" borderId="0" xfId="0" applyFont="1" applyFill="1" applyBorder="1"/>
    <xf numFmtId="0" fontId="14" fillId="0" borderId="0" xfId="0" applyFont="1" applyFill="1" applyBorder="1"/>
    <xf numFmtId="0" fontId="2" fillId="2" borderId="7" xfId="0" applyFont="1" applyFill="1" applyBorder="1"/>
    <xf numFmtId="0" fontId="3" fillId="4" borderId="5" xfId="0" applyFont="1" applyFill="1" applyBorder="1" applyAlignment="1">
      <alignment horizontal="center"/>
    </xf>
    <xf numFmtId="0" fontId="3" fillId="0" borderId="4" xfId="0" applyFont="1" applyFill="1" applyBorder="1" applyAlignment="1">
      <alignment horizontal="center"/>
    </xf>
    <xf numFmtId="0" fontId="3" fillId="0" borderId="5" xfId="0" applyFont="1" applyFill="1" applyBorder="1" applyAlignment="1">
      <alignment horizontal="center"/>
    </xf>
    <xf numFmtId="0" fontId="8" fillId="2" borderId="8" xfId="0" applyFont="1" applyFill="1" applyBorder="1" applyAlignment="1">
      <alignment vertical="center"/>
    </xf>
    <xf numFmtId="0" fontId="4" fillId="4" borderId="5" xfId="0" applyFont="1" applyFill="1" applyBorder="1" applyAlignment="1">
      <alignment horizontal="center" vertical="center" wrapText="1"/>
    </xf>
    <xf numFmtId="0" fontId="4" fillId="2" borderId="4" xfId="0" applyFont="1" applyFill="1" applyBorder="1" applyAlignment="1">
      <alignment horizontal="center"/>
    </xf>
    <xf numFmtId="0" fontId="8" fillId="2" borderId="8" xfId="0" applyFont="1" applyFill="1" applyBorder="1"/>
    <xf numFmtId="0" fontId="4" fillId="2" borderId="5" xfId="0" applyFont="1" applyFill="1" applyBorder="1" applyAlignment="1">
      <alignment horizontal="center"/>
    </xf>
    <xf numFmtId="0" fontId="4" fillId="7" borderId="5" xfId="0" applyFont="1" applyFill="1" applyBorder="1" applyAlignment="1" applyProtection="1">
      <alignment horizontal="center" wrapText="1"/>
    </xf>
    <xf numFmtId="0" fontId="8" fillId="0" borderId="4" xfId="0" applyFont="1" applyBorder="1" applyAlignment="1" applyProtection="1">
      <alignment horizontal="center"/>
      <protection locked="0"/>
    </xf>
    <xf numFmtId="0" fontId="8" fillId="0" borderId="3" xfId="0" applyFont="1" applyBorder="1" applyProtection="1">
      <protection locked="0"/>
    </xf>
    <xf numFmtId="0" fontId="8" fillId="0" borderId="4" xfId="0" applyFont="1" applyBorder="1" applyProtection="1">
      <protection locked="0"/>
    </xf>
    <xf numFmtId="0" fontId="4" fillId="7" borderId="5" xfId="0" applyFont="1" applyFill="1" applyBorder="1" applyAlignment="1" applyProtection="1">
      <alignment horizontal="center"/>
    </xf>
    <xf numFmtId="0" fontId="4" fillId="7" borderId="6" xfId="0" applyFont="1" applyFill="1" applyBorder="1" applyAlignment="1" applyProtection="1">
      <alignment horizontal="center" wrapText="1"/>
    </xf>
    <xf numFmtId="0" fontId="8" fillId="0" borderId="5" xfId="0" applyFont="1" applyBorder="1" applyAlignment="1" applyProtection="1">
      <alignment horizontal="center"/>
      <protection locked="0"/>
    </xf>
    <xf numFmtId="0" fontId="8" fillId="0" borderId="5" xfId="0" applyFont="1" applyBorder="1" applyProtection="1">
      <protection locked="0"/>
    </xf>
    <xf numFmtId="0" fontId="8" fillId="0" borderId="5" xfId="0" applyFont="1" applyBorder="1" applyAlignment="1" applyProtection="1">
      <alignment wrapText="1"/>
      <protection locked="0"/>
    </xf>
    <xf numFmtId="0" fontId="8" fillId="0" borderId="6" xfId="0" applyFont="1" applyBorder="1" applyProtection="1">
      <protection locked="0"/>
    </xf>
    <xf numFmtId="0" fontId="15" fillId="0" borderId="0" xfId="0" applyFont="1" applyFill="1" applyBorder="1"/>
    <xf numFmtId="0" fontId="16" fillId="0" borderId="0" xfId="0" applyFont="1" applyFill="1" applyBorder="1"/>
    <xf numFmtId="0" fontId="4" fillId="0" borderId="12" xfId="0" applyFont="1" applyFill="1" applyBorder="1" applyAlignment="1">
      <alignment horizontal="center"/>
    </xf>
    <xf numFmtId="0" fontId="8" fillId="0" borderId="16" xfId="0" applyFont="1" applyFill="1" applyBorder="1" applyAlignment="1">
      <alignment horizontal="center"/>
    </xf>
    <xf numFmtId="0" fontId="8" fillId="0" borderId="5" xfId="0" applyFont="1" applyFill="1" applyBorder="1" applyAlignment="1">
      <alignment horizontal="center"/>
    </xf>
    <xf numFmtId="14" fontId="8" fillId="6" borderId="5" xfId="0" applyNumberFormat="1" applyFont="1" applyFill="1" applyBorder="1" applyAlignment="1" applyProtection="1">
      <alignment horizontal="center"/>
    </xf>
    <xf numFmtId="14" fontId="8" fillId="6" borderId="5" xfId="0" applyNumberFormat="1" applyFont="1" applyFill="1" applyBorder="1" applyAlignment="1">
      <alignment horizontal="center"/>
    </xf>
    <xf numFmtId="0" fontId="8" fillId="0" borderId="17" xfId="0" applyFont="1" applyFill="1" applyBorder="1" applyAlignment="1">
      <alignment horizontal="center"/>
    </xf>
    <xf numFmtId="0" fontId="8" fillId="0" borderId="12" xfId="0" applyFont="1" applyFill="1" applyBorder="1"/>
    <xf numFmtId="44" fontId="8" fillId="0" borderId="12" xfId="0" applyNumberFormat="1" applyFont="1" applyFill="1" applyBorder="1" applyProtection="1">
      <protection locked="0"/>
    </xf>
    <xf numFmtId="44" fontId="8" fillId="10" borderId="14" xfId="0" applyNumberFormat="1" applyFont="1" applyFill="1" applyBorder="1" applyProtection="1">
      <protection locked="0"/>
    </xf>
    <xf numFmtId="44" fontId="8" fillId="6" borderId="14" xfId="0" applyNumberFormat="1" applyFont="1" applyFill="1" applyBorder="1" applyProtection="1"/>
    <xf numFmtId="44" fontId="8" fillId="8" borderId="14" xfId="0" applyNumberFormat="1" applyFont="1" applyFill="1" applyBorder="1"/>
    <xf numFmtId="10" fontId="8" fillId="2" borderId="14" xfId="0" applyNumberFormat="1" applyFont="1" applyFill="1" applyBorder="1" applyAlignment="1">
      <alignment horizontal="center"/>
    </xf>
    <xf numFmtId="10" fontId="8" fillId="2" borderId="15" xfId="0" applyNumberFormat="1" applyFont="1" applyFill="1" applyBorder="1" applyAlignment="1">
      <alignment horizontal="center"/>
    </xf>
    <xf numFmtId="0" fontId="8" fillId="0" borderId="16" xfId="0" applyFont="1" applyFill="1" applyBorder="1"/>
    <xf numFmtId="44" fontId="8" fillId="0" borderId="16" xfId="0" applyNumberFormat="1" applyFont="1" applyFill="1" applyBorder="1" applyProtection="1">
      <protection locked="0"/>
    </xf>
    <xf numFmtId="44" fontId="8" fillId="10" borderId="5" xfId="0" applyNumberFormat="1" applyFont="1" applyFill="1" applyBorder="1" applyProtection="1">
      <protection locked="0"/>
    </xf>
    <xf numFmtId="44" fontId="8" fillId="6" borderId="5" xfId="0" applyNumberFormat="1" applyFont="1" applyFill="1" applyBorder="1" applyProtection="1"/>
    <xf numFmtId="44" fontId="8" fillId="8" borderId="5" xfId="0" applyNumberFormat="1" applyFont="1" applyFill="1" applyBorder="1"/>
    <xf numFmtId="10" fontId="8" fillId="2" borderId="5" xfId="0" applyNumberFormat="1" applyFont="1" applyFill="1" applyBorder="1" applyAlignment="1">
      <alignment horizontal="center"/>
    </xf>
    <xf numFmtId="10" fontId="8" fillId="2" borderId="17" xfId="0" applyNumberFormat="1" applyFont="1" applyFill="1" applyBorder="1" applyAlignment="1">
      <alignment horizontal="center"/>
    </xf>
    <xf numFmtId="0" fontId="4" fillId="2" borderId="19" xfId="0" applyFont="1" applyFill="1" applyBorder="1"/>
    <xf numFmtId="42" fontId="8" fillId="2" borderId="19" xfId="0" applyNumberFormat="1" applyFont="1" applyFill="1" applyBorder="1"/>
    <xf numFmtId="44" fontId="8" fillId="0" borderId="11" xfId="0" applyNumberFormat="1" applyFont="1" applyFill="1" applyBorder="1"/>
    <xf numFmtId="44" fontId="8" fillId="6" borderId="20" xfId="0" applyNumberFormat="1" applyFont="1" applyFill="1" applyBorder="1" applyProtection="1"/>
    <xf numFmtId="44" fontId="8" fillId="9" borderId="20" xfId="0" applyNumberFormat="1" applyFont="1" applyFill="1" applyBorder="1"/>
    <xf numFmtId="10" fontId="8" fillId="2" borderId="19" xfId="0" applyNumberFormat="1" applyFont="1" applyFill="1" applyBorder="1" applyAlignment="1">
      <alignment horizontal="center"/>
    </xf>
    <xf numFmtId="10" fontId="8" fillId="2" borderId="21" xfId="0" applyNumberFormat="1" applyFont="1" applyFill="1" applyBorder="1" applyAlignment="1">
      <alignment horizontal="center"/>
    </xf>
    <xf numFmtId="10" fontId="8" fillId="2" borderId="20" xfId="0" applyNumberFormat="1" applyFont="1" applyFill="1" applyBorder="1" applyAlignment="1">
      <alignment horizontal="center"/>
    </xf>
    <xf numFmtId="44" fontId="8" fillId="6" borderId="20" xfId="0" applyNumberFormat="1" applyFont="1" applyFill="1" applyBorder="1"/>
    <xf numFmtId="0" fontId="4" fillId="0" borderId="12" xfId="0" applyFont="1" applyFill="1" applyBorder="1"/>
    <xf numFmtId="44" fontId="8" fillId="11" borderId="14" xfId="0" applyNumberFormat="1" applyFont="1" applyFill="1" applyBorder="1"/>
    <xf numFmtId="0" fontId="8" fillId="2" borderId="19" xfId="0" applyFont="1" applyFill="1" applyBorder="1"/>
    <xf numFmtId="0" fontId="8" fillId="2" borderId="22" xfId="0" applyFont="1" applyFill="1" applyBorder="1"/>
    <xf numFmtId="44" fontId="8" fillId="11" borderId="23" xfId="0" applyNumberFormat="1" applyFont="1" applyFill="1" applyBorder="1"/>
    <xf numFmtId="44" fontId="8" fillId="2" borderId="19" xfId="0" applyNumberFormat="1" applyFont="1" applyFill="1" applyBorder="1"/>
    <xf numFmtId="0" fontId="8" fillId="0" borderId="12" xfId="0" applyFont="1" applyFill="1" applyBorder="1" applyAlignment="1">
      <alignment horizontal="right" wrapText="1"/>
    </xf>
    <xf numFmtId="0" fontId="8" fillId="7" borderId="13" xfId="0" applyFont="1" applyFill="1" applyBorder="1" applyAlignment="1">
      <alignment horizontal="right"/>
    </xf>
    <xf numFmtId="44" fontId="4" fillId="0" borderId="23" xfId="0" applyNumberFormat="1" applyFont="1" applyFill="1" applyBorder="1"/>
    <xf numFmtId="44" fontId="4" fillId="7" borderId="18" xfId="0" applyNumberFormat="1" applyFont="1" applyFill="1" applyBorder="1"/>
    <xf numFmtId="0" fontId="8" fillId="7" borderId="16" xfId="0" applyFont="1" applyFill="1" applyBorder="1" applyAlignment="1">
      <alignment horizontal="right"/>
    </xf>
    <xf numFmtId="44" fontId="4" fillId="7" borderId="24" xfId="0" applyNumberFormat="1" applyFont="1" applyFill="1" applyBorder="1"/>
    <xf numFmtId="44" fontId="8" fillId="0" borderId="12" xfId="0" applyNumberFormat="1" applyFont="1" applyFill="1" applyBorder="1"/>
    <xf numFmtId="44" fontId="8" fillId="10" borderId="14" xfId="0" applyNumberFormat="1" applyFont="1" applyFill="1" applyBorder="1"/>
    <xf numFmtId="44" fontId="8" fillId="0" borderId="16" xfId="0" applyNumberFormat="1" applyFont="1" applyFill="1" applyBorder="1"/>
    <xf numFmtId="44" fontId="8" fillId="10" borderId="5" xfId="0" applyNumberFormat="1" applyFont="1" applyFill="1" applyBorder="1"/>
    <xf numFmtId="0" fontId="4" fillId="0" borderId="19" xfId="0" applyFont="1" applyFill="1" applyBorder="1"/>
    <xf numFmtId="0" fontId="8" fillId="0" borderId="19" xfId="0" applyFont="1" applyFill="1" applyBorder="1"/>
    <xf numFmtId="44" fontId="8" fillId="5" borderId="14" xfId="0" applyNumberFormat="1" applyFont="1" applyFill="1" applyBorder="1"/>
    <xf numFmtId="44" fontId="8" fillId="5" borderId="5" xfId="0" applyNumberFormat="1" applyFont="1" applyFill="1" applyBorder="1"/>
    <xf numFmtId="10" fontId="8" fillId="9" borderId="21" xfId="0" applyNumberFormat="1" applyFont="1" applyFill="1" applyBorder="1" applyAlignment="1">
      <alignment horizontal="center"/>
    </xf>
    <xf numFmtId="10" fontId="8" fillId="9" borderId="20" xfId="0" applyNumberFormat="1" applyFont="1" applyFill="1" applyBorder="1" applyAlignment="1">
      <alignment horizontal="center"/>
    </xf>
    <xf numFmtId="2" fontId="8" fillId="2" borderId="0" xfId="0" applyNumberFormat="1" applyFont="1" applyFill="1"/>
    <xf numFmtId="1" fontId="8" fillId="2" borderId="0" xfId="0" applyNumberFormat="1" applyFont="1" applyFill="1"/>
    <xf numFmtId="10" fontId="8" fillId="2" borderId="25" xfId="0" applyNumberFormat="1" applyFont="1" applyFill="1" applyBorder="1" applyAlignment="1">
      <alignment horizontal="center"/>
    </xf>
    <xf numFmtId="44" fontId="8" fillId="11" borderId="20" xfId="0" applyNumberFormat="1" applyFont="1" applyFill="1" applyBorder="1"/>
    <xf numFmtId="14" fontId="8" fillId="2" borderId="5" xfId="0" applyNumberFormat="1" applyFont="1" applyFill="1" applyBorder="1" applyAlignment="1" applyProtection="1">
      <alignment horizontal="center"/>
      <protection locked="0"/>
    </xf>
    <xf numFmtId="14" fontId="8" fillId="2" borderId="7" xfId="0" applyNumberFormat="1" applyFont="1" applyFill="1" applyBorder="1" applyAlignment="1" applyProtection="1">
      <alignment horizontal="center"/>
      <protection locked="0"/>
    </xf>
    <xf numFmtId="164" fontId="8" fillId="2" borderId="5" xfId="0" applyNumberFormat="1" applyFont="1" applyFill="1" applyBorder="1" applyAlignment="1" applyProtection="1">
      <alignment horizontal="right"/>
      <protection locked="0"/>
    </xf>
    <xf numFmtId="164" fontId="8" fillId="2" borderId="7" xfId="0" applyNumberFormat="1" applyFont="1" applyFill="1" applyBorder="1" applyAlignment="1" applyProtection="1">
      <alignment horizontal="right"/>
      <protection locked="0"/>
    </xf>
    <xf numFmtId="164" fontId="8" fillId="2" borderId="5" xfId="0" applyNumberFormat="1" applyFont="1" applyFill="1" applyBorder="1" applyAlignment="1">
      <alignment horizontal="center"/>
    </xf>
    <xf numFmtId="164" fontId="8" fillId="2" borderId="10" xfId="0" applyNumberFormat="1" applyFont="1" applyFill="1" applyBorder="1" applyAlignment="1">
      <alignment horizontal="center"/>
    </xf>
    <xf numFmtId="14" fontId="8" fillId="2" borderId="4" xfId="0" applyNumberFormat="1" applyFont="1" applyFill="1" applyBorder="1" applyAlignment="1" applyProtection="1">
      <alignment horizontal="center"/>
      <protection locked="0"/>
    </xf>
    <xf numFmtId="14" fontId="8" fillId="2" borderId="26" xfId="0" applyNumberFormat="1" applyFont="1" applyFill="1" applyBorder="1" applyAlignment="1" applyProtection="1">
      <alignment horizontal="center"/>
      <protection locked="0"/>
    </xf>
    <xf numFmtId="164" fontId="8" fillId="2" borderId="4" xfId="0" applyNumberFormat="1" applyFont="1" applyFill="1" applyBorder="1" applyAlignment="1" applyProtection="1">
      <alignment horizontal="right"/>
      <protection locked="0"/>
    </xf>
    <xf numFmtId="164" fontId="8" fillId="2" borderId="9" xfId="0" applyNumberFormat="1" applyFont="1" applyFill="1" applyBorder="1" applyAlignment="1" applyProtection="1">
      <alignment horizontal="right"/>
      <protection locked="0"/>
    </xf>
    <xf numFmtId="164" fontId="8" fillId="2" borderId="4" xfId="0" applyNumberFormat="1" applyFont="1" applyFill="1" applyBorder="1" applyAlignment="1">
      <alignment horizontal="center"/>
    </xf>
    <xf numFmtId="164" fontId="8" fillId="2" borderId="9" xfId="0" applyNumberFormat="1" applyFont="1" applyFill="1" applyBorder="1" applyAlignment="1">
      <alignment horizontal="center"/>
    </xf>
    <xf numFmtId="14" fontId="3" fillId="0" borderId="5" xfId="0" applyNumberFormat="1" applyFont="1" applyFill="1" applyBorder="1" applyAlignment="1" applyProtection="1">
      <protection locked="0"/>
    </xf>
    <xf numFmtId="14" fontId="1" fillId="0" borderId="5" xfId="0" applyNumberFormat="1" applyFont="1" applyFill="1" applyBorder="1" applyAlignment="1" applyProtection="1">
      <protection locked="0"/>
    </xf>
    <xf numFmtId="0" fontId="3" fillId="0" borderId="5" xfId="0" applyFont="1" applyFill="1" applyBorder="1" applyAlignment="1" applyProtection="1">
      <alignment horizontal="center" wrapText="1"/>
      <protection locked="0"/>
    </xf>
    <xf numFmtId="0" fontId="1" fillId="0" borderId="5" xfId="0" applyFont="1" applyFill="1" applyBorder="1" applyAlignment="1" applyProtection="1">
      <alignment horizontal="center" wrapText="1"/>
      <protection locked="0"/>
    </xf>
    <xf numFmtId="0" fontId="1" fillId="0" borderId="6" xfId="0" applyFont="1" applyFill="1" applyBorder="1" applyAlignment="1" applyProtection="1">
      <alignment horizontal="center" wrapText="1"/>
      <protection locked="0"/>
    </xf>
    <xf numFmtId="14" fontId="3" fillId="0" borderId="4" xfId="0" applyNumberFormat="1" applyFont="1" applyFill="1" applyBorder="1" applyAlignment="1" applyProtection="1">
      <protection locked="0"/>
    </xf>
    <xf numFmtId="14" fontId="1" fillId="0" borderId="4" xfId="0" applyNumberFormat="1" applyFont="1" applyFill="1" applyBorder="1" applyAlignment="1" applyProtection="1">
      <protection locked="0"/>
    </xf>
    <xf numFmtId="0" fontId="3" fillId="0" borderId="4" xfId="0" applyFont="1" applyFill="1" applyBorder="1" applyAlignment="1" applyProtection="1">
      <alignment horizontal="center" wrapText="1"/>
      <protection locked="0"/>
    </xf>
    <xf numFmtId="0" fontId="1" fillId="0" borderId="4" xfId="0" applyFont="1" applyFill="1" applyBorder="1" applyAlignment="1" applyProtection="1">
      <alignment horizontal="center" wrapText="1"/>
      <protection locked="0"/>
    </xf>
    <xf numFmtId="0" fontId="1" fillId="0" borderId="3" xfId="0" applyFont="1" applyFill="1" applyBorder="1" applyAlignment="1" applyProtection="1">
      <alignment horizontal="center" wrapText="1"/>
      <protection locked="0"/>
    </xf>
    <xf numFmtId="0" fontId="3" fillId="4" borderId="5" xfId="0" applyFont="1" applyFill="1" applyBorder="1" applyAlignment="1">
      <alignment horizontal="center" wrapText="1"/>
    </xf>
    <xf numFmtId="0" fontId="1" fillId="4" borderId="5" xfId="0" applyFont="1" applyFill="1" applyBorder="1" applyAlignment="1">
      <alignment horizontal="center" wrapText="1"/>
    </xf>
    <xf numFmtId="0" fontId="3" fillId="4" borderId="4" xfId="0" applyFont="1" applyFill="1" applyBorder="1" applyAlignment="1">
      <alignment horizontal="center" wrapText="1"/>
    </xf>
    <xf numFmtId="0" fontId="1" fillId="4" borderId="4" xfId="0" applyFont="1" applyFill="1" applyBorder="1" applyAlignment="1">
      <alignment horizontal="center" wrapText="1"/>
    </xf>
    <xf numFmtId="0" fontId="2" fillId="2" borderId="5" xfId="0" applyFont="1" applyFill="1"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166" fontId="2" fillId="2" borderId="4" xfId="0" applyNumberFormat="1" applyFont="1" applyFill="1" applyBorder="1" applyAlignment="1" applyProtection="1">
      <alignment horizontal="center" vertical="center" wrapText="1"/>
      <protection locked="0"/>
    </xf>
    <xf numFmtId="166" fontId="0" fillId="0" borderId="4" xfId="0" applyNumberFormat="1" applyBorder="1" applyAlignment="1" applyProtection="1">
      <alignment horizontal="center" vertical="center" wrapText="1"/>
      <protection locked="0"/>
    </xf>
    <xf numFmtId="166" fontId="0" fillId="0" borderId="3" xfId="0" applyNumberFormat="1" applyBorder="1" applyAlignment="1" applyProtection="1">
      <alignment horizontal="center" vertical="center" wrapText="1"/>
      <protection locked="0"/>
    </xf>
    <xf numFmtId="166" fontId="2" fillId="2" borderId="5" xfId="0" applyNumberFormat="1" applyFont="1" applyFill="1" applyBorder="1" applyAlignment="1" applyProtection="1">
      <alignment horizontal="center" vertical="center" wrapText="1"/>
      <protection locked="0"/>
    </xf>
    <xf numFmtId="166" fontId="2" fillId="2" borderId="6" xfId="0" applyNumberFormat="1" applyFont="1" applyFill="1" applyBorder="1" applyAlignment="1" applyProtection="1">
      <alignment horizontal="center" vertical="center" wrapText="1"/>
      <protection locked="0"/>
    </xf>
    <xf numFmtId="0" fontId="3" fillId="4" borderId="5" xfId="0" applyFont="1" applyFill="1" applyBorder="1" applyAlignment="1">
      <alignment horizontal="center"/>
    </xf>
    <xf numFmtId="0" fontId="1" fillId="4" borderId="5" xfId="0" applyFont="1" applyFill="1" applyBorder="1" applyAlignment="1">
      <alignment horizontal="center"/>
    </xf>
    <xf numFmtId="0" fontId="2" fillId="2" borderId="6" xfId="0" applyFont="1" applyFill="1" applyBorder="1" applyAlignment="1" applyProtection="1">
      <alignment horizontal="center" vertical="center" wrapText="1"/>
      <protection locked="0"/>
    </xf>
    <xf numFmtId="0" fontId="1" fillId="4" borderId="6" xfId="0" applyFont="1" applyFill="1" applyBorder="1" applyAlignment="1">
      <alignment horizontal="center" wrapText="1"/>
    </xf>
    <xf numFmtId="0" fontId="2" fillId="2" borderId="0" xfId="0" applyFont="1" applyFill="1" applyBorder="1" applyAlignment="1">
      <alignment horizontal="left" vertical="center" wrapText="1"/>
    </xf>
    <xf numFmtId="164" fontId="2" fillId="2" borderId="5" xfId="0" applyNumberFormat="1" applyFont="1" applyFill="1" applyBorder="1" applyAlignment="1" applyProtection="1">
      <alignment horizontal="center" wrapText="1"/>
      <protection locked="0"/>
    </xf>
    <xf numFmtId="164" fontId="2" fillId="2" borderId="6" xfId="0" applyNumberFormat="1" applyFont="1" applyFill="1" applyBorder="1" applyAlignment="1" applyProtection="1">
      <alignment horizontal="center" wrapText="1"/>
      <protection locked="0"/>
    </xf>
    <xf numFmtId="164" fontId="2" fillId="4" borderId="5" xfId="0" applyNumberFormat="1" applyFont="1" applyFill="1" applyBorder="1" applyAlignment="1" applyProtection="1">
      <alignment horizontal="center" wrapText="1"/>
    </xf>
    <xf numFmtId="164" fontId="2" fillId="4" borderId="6" xfId="0" applyNumberFormat="1" applyFont="1" applyFill="1" applyBorder="1" applyAlignment="1" applyProtection="1">
      <alignment horizontal="center" wrapText="1"/>
    </xf>
    <xf numFmtId="0" fontId="4" fillId="4" borderId="5" xfId="0" applyFont="1" applyFill="1" applyBorder="1" applyAlignment="1">
      <alignment horizontal="center" vertical="center" wrapText="1"/>
    </xf>
    <xf numFmtId="164" fontId="8" fillId="2" borderId="6" xfId="0" applyNumberFormat="1" applyFont="1" applyFill="1" applyBorder="1" applyAlignment="1">
      <alignment horizontal="center"/>
    </xf>
    <xf numFmtId="0" fontId="4" fillId="4" borderId="6" xfId="0" applyFont="1" applyFill="1" applyBorder="1" applyAlignment="1">
      <alignment horizontal="center" vertical="center" wrapText="1"/>
    </xf>
    <xf numFmtId="164" fontId="4" fillId="2" borderId="27" xfId="0" applyNumberFormat="1" applyFont="1" applyFill="1" applyBorder="1" applyAlignment="1" applyProtection="1">
      <alignment horizontal="right"/>
    </xf>
    <xf numFmtId="164" fontId="4" fillId="2" borderId="28" xfId="0" applyNumberFormat="1" applyFont="1" applyFill="1" applyBorder="1" applyAlignment="1" applyProtection="1">
      <alignment horizontal="right"/>
    </xf>
    <xf numFmtId="0" fontId="8" fillId="0" borderId="12" xfId="0" applyFont="1" applyFill="1" applyBorder="1" applyAlignment="1">
      <alignment horizontal="center" wrapText="1"/>
    </xf>
    <xf numFmtId="0" fontId="0" fillId="0" borderId="14" xfId="0" applyFont="1" applyFill="1" applyBorder="1" applyAlignment="1">
      <alignment horizontal="center" wrapText="1"/>
    </xf>
    <xf numFmtId="0" fontId="0" fillId="0" borderId="15" xfId="0" applyFont="1" applyFill="1" applyBorder="1" applyAlignment="1">
      <alignment horizontal="center" wrapText="1"/>
    </xf>
    <xf numFmtId="0" fontId="8" fillId="0" borderId="19" xfId="0" applyFont="1" applyFill="1" applyBorder="1" applyAlignment="1">
      <alignment horizontal="center" wrapText="1"/>
    </xf>
    <xf numFmtId="0" fontId="8" fillId="0" borderId="25" xfId="0" applyFont="1" applyFill="1" applyBorder="1" applyAlignment="1">
      <alignment horizontal="center" wrapText="1"/>
    </xf>
  </cellXfs>
  <cellStyles count="1">
    <cellStyle name="Normal" xfId="0" builtinId="0"/>
  </cellStyles>
  <dxfs count="282">
    <dxf>
      <font>
        <b/>
        <i/>
        <strike val="0"/>
      </font>
      <fill>
        <patternFill>
          <bgColor rgb="FFFF0000"/>
        </patternFill>
      </fill>
    </dxf>
    <dxf>
      <font>
        <color rgb="FF006100"/>
      </font>
      <fill>
        <patternFill>
          <bgColor rgb="FFC6EFCE"/>
        </patternFill>
      </fill>
    </dxf>
    <dxf>
      <font>
        <color theme="5" tint="-0.499984740745262"/>
      </font>
      <fill>
        <patternFill>
          <bgColor rgb="FFFFEB9C"/>
        </patternFill>
      </fill>
    </dxf>
    <dxf>
      <font>
        <color theme="5" tint="-0.499984740745262"/>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rgb="FFFFEB9C"/>
        </patternFill>
      </fill>
    </dxf>
    <dxf>
      <font>
        <color theme="5" tint="-0.499984740745262"/>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rgb="FFFFEB9C"/>
        </patternFill>
      </fill>
    </dxf>
    <dxf>
      <font>
        <color theme="5" tint="-0.499984740745262"/>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rgb="FFFFEB9C"/>
        </patternFill>
      </fill>
    </dxf>
    <dxf>
      <font>
        <color theme="5" tint="-0.499984740745262"/>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rgb="FFFFEB9C"/>
        </patternFill>
      </fill>
    </dxf>
    <dxf>
      <font>
        <color theme="5" tint="-0.499984740745262"/>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rgb="FFFFEB9C"/>
        </patternFill>
      </fill>
    </dxf>
    <dxf>
      <font>
        <color theme="5" tint="-0.499984740745262"/>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rgb="FFFFEB9C"/>
        </patternFill>
      </fill>
    </dxf>
    <dxf>
      <font>
        <color theme="5" tint="-0.499984740745262"/>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rgb="FFFFEB9C"/>
        </patternFill>
      </fill>
    </dxf>
    <dxf>
      <font>
        <color theme="5" tint="-0.499984740745262"/>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rgb="FFFFEB9C"/>
        </patternFill>
      </fill>
    </dxf>
    <dxf>
      <font>
        <color theme="5" tint="-0.499984740745262"/>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rgb="FFFFEB9C"/>
        </patternFill>
      </fill>
    </dxf>
    <dxf>
      <font>
        <color theme="5" tint="-0.499984740745262"/>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rgb="FFFFEB9C"/>
        </patternFill>
      </fill>
    </dxf>
    <dxf>
      <font>
        <color theme="5" tint="-0.499984740745262"/>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rgb="FFFFEB9C"/>
        </patternFill>
      </fill>
    </dxf>
    <dxf>
      <font>
        <color theme="5" tint="-0.499984740745262"/>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rgb="FFFFEB9C"/>
        </patternFill>
      </fill>
    </dxf>
    <dxf>
      <font>
        <color theme="5" tint="-0.499984740745262"/>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rgb="FFFFEB9C"/>
        </patternFill>
      </fill>
    </dxf>
    <dxf>
      <font>
        <color theme="5" tint="-0.499984740745262"/>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rgb="FFFFEB9C"/>
        </patternFill>
      </fill>
    </dxf>
    <dxf>
      <font>
        <color theme="5" tint="-0.499984740745262"/>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rgb="FFFFEB9C"/>
        </patternFill>
      </fill>
    </dxf>
    <dxf>
      <font>
        <color theme="5" tint="-0.499984740745262"/>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rgb="FFFFEB9C"/>
        </patternFill>
      </fill>
    </dxf>
    <dxf>
      <font>
        <color theme="5" tint="-0.499984740745262"/>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rgb="FFFFEB9C"/>
        </patternFill>
      </fill>
    </dxf>
    <dxf>
      <font>
        <color theme="5" tint="-0.499984740745262"/>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fgColor auto="1"/>
          <bgColor rgb="FFC6EFCE"/>
        </patternFill>
      </fill>
    </dxf>
    <dxf>
      <font>
        <color theme="5" tint="-0.499984740745262"/>
      </font>
      <fill>
        <patternFill>
          <bgColor rgb="FFFFEB9C"/>
        </patternFill>
      </fill>
    </dxf>
    <dxf>
      <font>
        <color theme="5" tint="-0.499984740745262"/>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rgb="FFFFEB9C"/>
        </patternFill>
      </fill>
    </dxf>
    <dxf>
      <font>
        <color theme="5" tint="-0.499984740745262"/>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rgb="FFFFEB9C"/>
        </patternFill>
      </fill>
    </dxf>
    <dxf>
      <font>
        <color theme="5" tint="-0.499984740745262"/>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rgb="FFFFEB9C"/>
        </patternFill>
      </fill>
    </dxf>
    <dxf>
      <font>
        <color theme="5" tint="-0.499984740745262"/>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rgb="FFFFEB9C"/>
        </patternFill>
      </fill>
    </dxf>
    <dxf>
      <font>
        <color theme="5" tint="-0.499984740745262"/>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rgb="FFFFEB9C"/>
        </patternFill>
      </fill>
    </dxf>
    <dxf>
      <font>
        <color theme="5" tint="-0.499984740745262"/>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rgb="FFFFEB9C"/>
        </patternFill>
      </fill>
    </dxf>
    <dxf>
      <font>
        <color theme="5" tint="-0.499984740745262"/>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EB9C"/>
        </patternFill>
      </fill>
    </dxf>
    <dxf>
      <font>
        <color theme="5" tint="-0.499984740745262"/>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rgb="FFFFEB9C"/>
        </patternFill>
      </fill>
    </dxf>
    <dxf>
      <font>
        <color theme="5" tint="-0.499984740745262"/>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rgb="FFFFEB9C"/>
        </patternFill>
      </fill>
    </dxf>
    <dxf>
      <font>
        <color theme="5" tint="-0.499984740745262"/>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EB9C"/>
        </patternFill>
      </fill>
    </dxf>
    <dxf>
      <font>
        <color theme="5" tint="-0.499984740745262"/>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rgb="FFFFEB9C"/>
        </patternFill>
      </fill>
    </dxf>
    <dxf>
      <font>
        <color theme="5" tint="-0.499984740745262"/>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rgb="FFFFEB9C"/>
        </patternFill>
      </fill>
    </dxf>
    <dxf>
      <font>
        <color theme="5" tint="-0.499984740745262"/>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EB9C"/>
        </patternFill>
      </fill>
    </dxf>
    <dxf>
      <font>
        <color theme="5" tint="-0.499984740745262"/>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rgb="FFFFEB9C"/>
        </patternFill>
      </fill>
    </dxf>
    <dxf>
      <font>
        <color theme="5" tint="-0.499984740745262"/>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rgb="FFFFEB9C"/>
        </patternFill>
      </fill>
    </dxf>
    <dxf>
      <font>
        <color theme="5" tint="-0.499984740745262"/>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EB9C"/>
        </patternFill>
      </fill>
    </dxf>
    <dxf>
      <font>
        <color theme="5" tint="-0.499984740745262"/>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rgb="FFFFEB9C"/>
        </patternFill>
      </fill>
    </dxf>
    <dxf>
      <font>
        <color theme="5" tint="-0.499984740745262"/>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rgb="FFFFEB9C"/>
        </patternFill>
      </fill>
    </dxf>
    <dxf>
      <font>
        <color theme="5" tint="-0.499984740745262"/>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EB9C"/>
        </patternFill>
      </fill>
    </dxf>
    <dxf>
      <font>
        <color theme="5" tint="-0.499984740745262"/>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rgb="FFFFEB9C"/>
        </patternFill>
      </fill>
    </dxf>
    <dxf>
      <font>
        <color theme="5" tint="-0.499984740745262"/>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rgb="FFFFEB9C"/>
        </patternFill>
      </fill>
    </dxf>
    <dxf>
      <font>
        <color theme="5" tint="-0.499984740745262"/>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rgb="FFFFEB9C"/>
        </patternFill>
      </fill>
    </dxf>
    <dxf>
      <font>
        <color theme="5" tint="-0.499984740745262"/>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EB9C"/>
        </patternFill>
      </fill>
    </dxf>
    <dxf>
      <font>
        <color theme="5" tint="-0.499984740745262"/>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rgb="FFFFEB9C"/>
        </patternFill>
      </fill>
    </dxf>
    <dxf>
      <font>
        <color theme="5" tint="-0.499984740745262"/>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rgb="FFFFEB9C"/>
        </patternFill>
      </fill>
    </dxf>
    <dxf>
      <font>
        <color theme="5" tint="-0.499984740745262"/>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rgb="FFFFEB9C"/>
        </patternFill>
      </fill>
    </dxf>
    <dxf>
      <font>
        <color theme="5" tint="-0.499984740745262"/>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EB9C"/>
        </patternFill>
      </fill>
    </dxf>
    <dxf>
      <font>
        <color theme="5" tint="-0.499984740745262"/>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rgb="FFFFEB9C"/>
        </patternFill>
      </fill>
    </dxf>
    <dxf>
      <font>
        <color theme="5" tint="-0.499984740745262"/>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rgb="FFFFEB9C"/>
        </patternFill>
      </fill>
    </dxf>
    <dxf>
      <font>
        <color theme="5" tint="-0.499984740745262"/>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rgb="FFFFEB9C"/>
        </patternFill>
      </fill>
    </dxf>
    <dxf>
      <font>
        <color theme="5" tint="-0.499984740745262"/>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EB9C"/>
        </patternFill>
      </fill>
    </dxf>
    <dxf>
      <font>
        <color theme="5" tint="-0.499984740745262"/>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rgb="FFFFEB9C"/>
        </patternFill>
      </fill>
    </dxf>
    <dxf>
      <font>
        <color theme="5" tint="-0.499984740745262"/>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rgb="FFFFEB9C"/>
        </patternFill>
      </fill>
    </dxf>
    <dxf>
      <font>
        <color theme="5" tint="-0.499984740745262"/>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rgb="FFFFEB9C"/>
        </patternFill>
      </fill>
    </dxf>
    <dxf>
      <font>
        <color theme="5" tint="-0.499984740745262"/>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EB9C"/>
        </patternFill>
      </fill>
    </dxf>
    <dxf>
      <font>
        <color theme="5" tint="-0.499984740745262"/>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rgb="FFFFEB9C"/>
        </patternFill>
      </fill>
    </dxf>
    <dxf>
      <font>
        <color theme="5" tint="-0.499984740745262"/>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rgb="FFFFEB9C"/>
        </patternFill>
      </fill>
    </dxf>
    <dxf>
      <font>
        <color theme="5" tint="-0.499984740745262"/>
      </font>
      <fill>
        <patternFill>
          <bgColor rgb="FFFFEB9C"/>
        </patternFill>
      </fill>
    </dxf>
    <dxf>
      <font>
        <color rgb="FF9C0006"/>
      </font>
      <fill>
        <patternFill>
          <bgColor rgb="FFFFC7CE"/>
        </patternFill>
      </fill>
    </dxf>
    <dxf>
      <font>
        <color rgb="FF9C0006"/>
      </font>
      <fill>
        <patternFill>
          <bgColor rgb="FFFFC7CE"/>
        </patternFill>
      </fill>
    </dxf>
    <dxf>
      <fill>
        <patternFill>
          <bgColor rgb="FFFF0000"/>
        </patternFill>
      </fill>
    </dxf>
  </dxfs>
  <tableStyles count="0" defaultTableStyle="TableStyleMedium2" defaultPivotStyle="PivotStyleLight16"/>
  <colors>
    <mruColors>
      <color rgb="FFFFDDF0"/>
      <color rgb="FFFFC7CE"/>
      <color rgb="FFE5007D"/>
      <color rgb="FFFFEB9C"/>
      <color rgb="FF9C0006"/>
      <color rgb="FFC6EFCE"/>
      <color rgb="FF006100"/>
      <color rgb="FF9C6500"/>
      <color rgb="FFE2EFDA"/>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601980</xdr:colOff>
      <xdr:row>0</xdr:row>
      <xdr:rowOff>30480</xdr:rowOff>
    </xdr:from>
    <xdr:to>
      <xdr:col>23</xdr:col>
      <xdr:colOff>239724</xdr:colOff>
      <xdr:row>8</xdr:row>
      <xdr:rowOff>3473</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9067800" y="30480"/>
          <a:ext cx="5261304" cy="162167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F80"/>
  <sheetViews>
    <sheetView windowProtection="1" showGridLines="0" zoomScale="70" zoomScaleNormal="70" workbookViewId="0">
      <selection activeCell="F19" sqref="F19:K19"/>
    </sheetView>
  </sheetViews>
  <sheetFormatPr defaultColWidth="0" defaultRowHeight="14.25" x14ac:dyDescent="0.45"/>
  <cols>
    <col min="1" max="1" width="5" style="1" customWidth="1"/>
    <col min="2" max="13" width="9.1328125" style="1" customWidth="1"/>
    <col min="14" max="14" width="9.1328125" style="2" customWidth="1"/>
    <col min="15" max="24" width="9.1328125" style="1" customWidth="1"/>
    <col min="25" max="25" width="9.1328125" style="1" hidden="1" customWidth="1"/>
    <col min="26" max="26" width="16.46484375" style="1" hidden="1" customWidth="1"/>
    <col min="27" max="27" width="12.46484375" style="1" hidden="1" customWidth="1"/>
    <col min="28" max="16384" width="9.1328125" style="1" hidden="1"/>
  </cols>
  <sheetData>
    <row r="1" spans="2:27" x14ac:dyDescent="0.45">
      <c r="Z1" s="22" t="s">
        <v>68</v>
      </c>
      <c r="AA1" s="24">
        <v>42460</v>
      </c>
    </row>
    <row r="2" spans="2:27" ht="15.75" x14ac:dyDescent="0.5">
      <c r="B2" s="36" t="s">
        <v>0</v>
      </c>
      <c r="D2" s="37"/>
      <c r="E2" s="37"/>
      <c r="F2" s="37"/>
      <c r="G2" s="37"/>
      <c r="H2" s="26" t="s">
        <v>107</v>
      </c>
      <c r="I2" s="37"/>
      <c r="Z2" s="22" t="s">
        <v>69</v>
      </c>
      <c r="AA2" s="24">
        <v>42551</v>
      </c>
    </row>
    <row r="3" spans="2:27" x14ac:dyDescent="0.45">
      <c r="Z3" s="22" t="s">
        <v>70</v>
      </c>
      <c r="AA3" s="24">
        <v>42643</v>
      </c>
    </row>
    <row r="4" spans="2:27" x14ac:dyDescent="0.45">
      <c r="B4" s="2" t="s">
        <v>102</v>
      </c>
      <c r="C4" s="2"/>
      <c r="D4" s="2"/>
      <c r="E4" s="2"/>
      <c r="F4" s="2"/>
      <c r="G4" s="2"/>
      <c r="H4" s="2"/>
      <c r="I4" s="2"/>
      <c r="J4" s="2"/>
      <c r="K4" s="2"/>
      <c r="L4" s="2"/>
      <c r="M4" s="2"/>
      <c r="AA4" s="24">
        <v>42735</v>
      </c>
    </row>
    <row r="5" spans="2:27" x14ac:dyDescent="0.45">
      <c r="B5" s="2"/>
      <c r="C5" s="2"/>
      <c r="D5" s="2"/>
      <c r="E5" s="2"/>
      <c r="F5" s="2"/>
      <c r="G5" s="2"/>
      <c r="H5" s="2"/>
      <c r="I5" s="2"/>
      <c r="J5" s="2"/>
      <c r="K5" s="2"/>
      <c r="L5" s="2"/>
      <c r="M5" s="2"/>
      <c r="AA5" s="24">
        <v>42825</v>
      </c>
    </row>
    <row r="6" spans="2:27" x14ac:dyDescent="0.45">
      <c r="B6" s="2" t="s">
        <v>1</v>
      </c>
      <c r="C6" s="2"/>
      <c r="D6" s="2"/>
      <c r="E6" s="2"/>
      <c r="F6" s="2"/>
      <c r="G6" s="2"/>
      <c r="H6" s="2"/>
      <c r="I6" s="2"/>
      <c r="J6" s="2"/>
      <c r="K6" s="2"/>
      <c r="L6" s="2"/>
      <c r="M6" s="2"/>
      <c r="AA6" s="24">
        <v>42916</v>
      </c>
    </row>
    <row r="7" spans="2:27" x14ac:dyDescent="0.45">
      <c r="AA7" s="24">
        <v>43008</v>
      </c>
    </row>
    <row r="8" spans="2:27" x14ac:dyDescent="0.45">
      <c r="AA8" s="24">
        <v>43100</v>
      </c>
    </row>
    <row r="9" spans="2:27" ht="18" x14ac:dyDescent="0.55000000000000004">
      <c r="B9" s="34" t="s">
        <v>7</v>
      </c>
      <c r="R9" s="34" t="s">
        <v>8</v>
      </c>
      <c r="AA9" s="24">
        <v>43190</v>
      </c>
    </row>
    <row r="10" spans="2:27" x14ac:dyDescent="0.45">
      <c r="C10" s="2"/>
      <c r="D10" s="2"/>
      <c r="E10" s="2"/>
      <c r="F10" s="2"/>
      <c r="G10" s="2"/>
      <c r="H10" s="2"/>
      <c r="I10" s="2"/>
      <c r="J10" s="2"/>
      <c r="K10" s="2"/>
      <c r="AA10" s="24">
        <v>43281</v>
      </c>
    </row>
    <row r="11" spans="2:27" x14ac:dyDescent="0.45">
      <c r="B11" s="2"/>
      <c r="C11" s="136" t="s">
        <v>2</v>
      </c>
      <c r="D11" s="137"/>
      <c r="E11" s="137"/>
      <c r="F11" s="140"/>
      <c r="G11" s="141"/>
      <c r="H11" s="141"/>
      <c r="I11" s="141"/>
      <c r="J11" s="141"/>
      <c r="K11" s="142"/>
      <c r="P11" s="16" t="s">
        <v>9</v>
      </c>
      <c r="Q11" s="16"/>
      <c r="R11" s="16"/>
      <c r="S11" s="16"/>
      <c r="T11" s="16"/>
      <c r="U11" s="16"/>
      <c r="V11" s="16"/>
      <c r="AA11" s="24">
        <v>43373</v>
      </c>
    </row>
    <row r="12" spans="2:27" x14ac:dyDescent="0.45">
      <c r="C12" s="38"/>
      <c r="D12" s="38"/>
      <c r="E12" s="38"/>
      <c r="F12" s="38"/>
      <c r="G12" s="38"/>
      <c r="H12" s="38"/>
      <c r="I12" s="38"/>
      <c r="J12" s="38"/>
      <c r="K12" s="38"/>
      <c r="P12" s="16" t="s">
        <v>58</v>
      </c>
      <c r="Q12" s="16"/>
      <c r="R12" s="16"/>
      <c r="S12" s="17"/>
      <c r="T12" s="17"/>
      <c r="U12" s="16"/>
      <c r="V12" s="16"/>
      <c r="AA12" s="24">
        <v>43465</v>
      </c>
    </row>
    <row r="13" spans="2:27" x14ac:dyDescent="0.45">
      <c r="B13" s="2"/>
      <c r="C13" s="136" t="s">
        <v>3</v>
      </c>
      <c r="D13" s="137"/>
      <c r="E13" s="137"/>
      <c r="F13" s="140"/>
      <c r="G13" s="141"/>
      <c r="H13" s="141"/>
      <c r="I13" s="141"/>
      <c r="J13" s="141"/>
      <c r="K13" s="142"/>
      <c r="AA13" s="24">
        <v>43555</v>
      </c>
    </row>
    <row r="14" spans="2:27" x14ac:dyDescent="0.45">
      <c r="C14" s="38"/>
      <c r="D14" s="38"/>
      <c r="E14" s="38"/>
      <c r="F14" s="38"/>
      <c r="G14" s="38"/>
      <c r="H14" s="38"/>
      <c r="I14" s="38"/>
      <c r="J14" s="38"/>
      <c r="K14" s="38"/>
      <c r="P14" s="2"/>
      <c r="Q14" s="2"/>
      <c r="R14" s="2"/>
      <c r="S14" s="2"/>
      <c r="T14" s="2"/>
      <c r="U14" s="2"/>
      <c r="V14" s="2"/>
      <c r="W14" s="2"/>
      <c r="AA14" s="24">
        <v>43646</v>
      </c>
    </row>
    <row r="15" spans="2:27" x14ac:dyDescent="0.45">
      <c r="B15" s="2"/>
      <c r="C15" s="136" t="s">
        <v>4</v>
      </c>
      <c r="D15" s="137"/>
      <c r="E15" s="137"/>
      <c r="F15" s="140"/>
      <c r="G15" s="141"/>
      <c r="H15" s="141"/>
      <c r="I15" s="141"/>
      <c r="J15" s="141"/>
      <c r="K15" s="142"/>
      <c r="O15" s="2"/>
      <c r="P15" s="39" t="s">
        <v>10</v>
      </c>
      <c r="Q15" s="148" t="s">
        <v>11</v>
      </c>
      <c r="R15" s="149"/>
      <c r="S15" s="136" t="s">
        <v>12</v>
      </c>
      <c r="T15" s="137"/>
      <c r="U15" s="137"/>
      <c r="V15" s="137"/>
      <c r="W15" s="151"/>
      <c r="AA15" s="24">
        <v>43738</v>
      </c>
    </row>
    <row r="16" spans="2:27" ht="16.5" customHeight="1" x14ac:dyDescent="0.45">
      <c r="C16" s="38"/>
      <c r="D16" s="38"/>
      <c r="E16" s="38"/>
      <c r="F16" s="38"/>
      <c r="G16" s="38"/>
      <c r="H16" s="38"/>
      <c r="I16" s="38"/>
      <c r="J16" s="38"/>
      <c r="K16" s="38"/>
      <c r="O16" s="2"/>
      <c r="P16" s="41">
        <v>1</v>
      </c>
      <c r="Q16" s="126"/>
      <c r="R16" s="127"/>
      <c r="S16" s="128"/>
      <c r="T16" s="129"/>
      <c r="U16" s="129"/>
      <c r="V16" s="129"/>
      <c r="W16" s="130"/>
      <c r="AA16" s="24">
        <v>43830</v>
      </c>
    </row>
    <row r="17" spans="1:27" ht="16.5" customHeight="1" x14ac:dyDescent="0.45">
      <c r="B17" s="2"/>
      <c r="C17" s="136" t="s">
        <v>67</v>
      </c>
      <c r="D17" s="137"/>
      <c r="E17" s="137"/>
      <c r="F17" s="140"/>
      <c r="G17" s="140"/>
      <c r="H17" s="140"/>
      <c r="I17" s="140"/>
      <c r="J17" s="140"/>
      <c r="K17" s="150"/>
      <c r="O17" s="2"/>
      <c r="P17" s="41">
        <v>2</v>
      </c>
      <c r="Q17" s="126"/>
      <c r="R17" s="127"/>
      <c r="S17" s="128"/>
      <c r="T17" s="129"/>
      <c r="U17" s="129"/>
      <c r="V17" s="129"/>
      <c r="W17" s="130"/>
      <c r="AA17" s="24">
        <v>43921</v>
      </c>
    </row>
    <row r="18" spans="1:27" ht="16.5" customHeight="1" x14ac:dyDescent="0.45">
      <c r="C18" s="38"/>
      <c r="D18" s="38"/>
      <c r="E18" s="38"/>
      <c r="F18" s="38"/>
      <c r="G18" s="38"/>
      <c r="H18" s="38"/>
      <c r="I18" s="38"/>
      <c r="J18" s="38"/>
      <c r="K18" s="38"/>
      <c r="O18" s="2"/>
      <c r="P18" s="41">
        <v>3</v>
      </c>
      <c r="Q18" s="126"/>
      <c r="R18" s="127"/>
      <c r="S18" s="128"/>
      <c r="T18" s="129"/>
      <c r="U18" s="129"/>
      <c r="V18" s="129"/>
      <c r="W18" s="130"/>
      <c r="AA18" s="24">
        <v>44012</v>
      </c>
    </row>
    <row r="19" spans="1:27" ht="16.5" customHeight="1" x14ac:dyDescent="0.45">
      <c r="B19" s="2"/>
      <c r="C19" s="136" t="s">
        <v>71</v>
      </c>
      <c r="D19" s="137"/>
      <c r="E19" s="137"/>
      <c r="F19" s="146"/>
      <c r="G19" s="146"/>
      <c r="H19" s="146"/>
      <c r="I19" s="146"/>
      <c r="J19" s="146"/>
      <c r="K19" s="147"/>
      <c r="O19" s="2"/>
      <c r="P19" s="41">
        <v>4</v>
      </c>
      <c r="Q19" s="126"/>
      <c r="R19" s="127"/>
      <c r="S19" s="128"/>
      <c r="T19" s="129"/>
      <c r="U19" s="129"/>
      <c r="V19" s="129"/>
      <c r="W19" s="130"/>
      <c r="AA19" s="24">
        <v>44104</v>
      </c>
    </row>
    <row r="20" spans="1:27" ht="16.5" customHeight="1" x14ac:dyDescent="0.45">
      <c r="C20" s="38"/>
      <c r="D20" s="38"/>
      <c r="E20" s="38"/>
      <c r="F20" s="38"/>
      <c r="G20" s="38"/>
      <c r="H20" s="38"/>
      <c r="I20" s="38"/>
      <c r="J20" s="38"/>
      <c r="K20" s="38"/>
      <c r="O20" s="2"/>
      <c r="P20" s="41">
        <v>5</v>
      </c>
      <c r="Q20" s="126"/>
      <c r="R20" s="127"/>
      <c r="S20" s="128"/>
      <c r="T20" s="129"/>
      <c r="U20" s="129"/>
      <c r="V20" s="129"/>
      <c r="W20" s="130"/>
      <c r="AA20" s="24">
        <v>44196</v>
      </c>
    </row>
    <row r="21" spans="1:27" ht="16.5" customHeight="1" x14ac:dyDescent="0.45">
      <c r="B21" s="2"/>
      <c r="C21" s="136" t="s">
        <v>5</v>
      </c>
      <c r="D21" s="137"/>
      <c r="E21" s="137"/>
      <c r="F21" s="140"/>
      <c r="G21" s="141"/>
      <c r="H21" s="141"/>
      <c r="I21" s="141"/>
      <c r="J21" s="141"/>
      <c r="K21" s="142"/>
      <c r="O21" s="2"/>
      <c r="P21" s="41">
        <v>6</v>
      </c>
      <c r="Q21" s="126"/>
      <c r="R21" s="127"/>
      <c r="S21" s="128"/>
      <c r="T21" s="129"/>
      <c r="U21" s="129"/>
      <c r="V21" s="129"/>
      <c r="W21" s="130"/>
      <c r="AA21" s="24">
        <v>44286</v>
      </c>
    </row>
    <row r="22" spans="1:27" ht="16.5" customHeight="1" x14ac:dyDescent="0.45">
      <c r="C22" s="38"/>
      <c r="D22" s="38"/>
      <c r="E22" s="38"/>
      <c r="F22" s="38"/>
      <c r="G22" s="38"/>
      <c r="H22" s="38"/>
      <c r="I22" s="38"/>
      <c r="J22" s="38"/>
      <c r="K22" s="38"/>
      <c r="O22" s="2"/>
      <c r="P22" s="41">
        <v>7</v>
      </c>
      <c r="Q22" s="126"/>
      <c r="R22" s="127"/>
      <c r="S22" s="128"/>
      <c r="T22" s="129"/>
      <c r="U22" s="129"/>
      <c r="V22" s="129"/>
      <c r="W22" s="130"/>
      <c r="AA22" s="24">
        <v>44377</v>
      </c>
    </row>
    <row r="23" spans="1:27" ht="16.5" customHeight="1" x14ac:dyDescent="0.45">
      <c r="B23" s="2"/>
      <c r="C23" s="138" t="s">
        <v>6</v>
      </c>
      <c r="D23" s="139"/>
      <c r="E23" s="139"/>
      <c r="F23" s="143"/>
      <c r="G23" s="144"/>
      <c r="H23" s="144"/>
      <c r="I23" s="144"/>
      <c r="J23" s="144"/>
      <c r="K23" s="145"/>
      <c r="O23" s="2"/>
      <c r="P23" s="41">
        <v>8</v>
      </c>
      <c r="Q23" s="126"/>
      <c r="R23" s="127"/>
      <c r="S23" s="128"/>
      <c r="T23" s="129"/>
      <c r="U23" s="129"/>
      <c r="V23" s="129"/>
      <c r="W23" s="130"/>
      <c r="AA23" s="24">
        <v>44469</v>
      </c>
    </row>
    <row r="24" spans="1:27" ht="16.5" customHeight="1" x14ac:dyDescent="0.45">
      <c r="L24" s="2"/>
      <c r="M24" s="2"/>
      <c r="O24" s="2"/>
      <c r="P24" s="41">
        <v>9</v>
      </c>
      <c r="Q24" s="126"/>
      <c r="R24" s="127"/>
      <c r="S24" s="128"/>
      <c r="T24" s="129"/>
      <c r="U24" s="129"/>
      <c r="V24" s="129"/>
      <c r="W24" s="130"/>
      <c r="AA24" s="24">
        <v>44561</v>
      </c>
    </row>
    <row r="25" spans="1:27" ht="16.5" customHeight="1" x14ac:dyDescent="0.45">
      <c r="B25" s="2"/>
      <c r="C25" s="2"/>
      <c r="D25" s="2"/>
      <c r="E25" s="2"/>
      <c r="F25" s="2"/>
      <c r="G25" s="2"/>
      <c r="H25" s="2"/>
      <c r="I25" s="2"/>
      <c r="J25" s="2"/>
      <c r="K25" s="2"/>
      <c r="O25" s="2"/>
      <c r="P25" s="41">
        <v>10</v>
      </c>
      <c r="Q25" s="126"/>
      <c r="R25" s="127"/>
      <c r="S25" s="128"/>
      <c r="T25" s="129"/>
      <c r="U25" s="129"/>
      <c r="V25" s="129"/>
      <c r="W25" s="130"/>
      <c r="AA25" s="24">
        <v>44651</v>
      </c>
    </row>
    <row r="26" spans="1:27" ht="16.5" customHeight="1" x14ac:dyDescent="0.45">
      <c r="A26" s="2"/>
      <c r="B26" s="136" t="s">
        <v>96</v>
      </c>
      <c r="C26" s="136"/>
      <c r="D26" s="136"/>
      <c r="E26" s="136"/>
      <c r="F26" s="136"/>
      <c r="G26" s="136"/>
      <c r="H26" s="136"/>
      <c r="I26" s="153"/>
      <c r="J26" s="153"/>
      <c r="K26" s="154"/>
      <c r="O26" s="2"/>
      <c r="P26" s="41">
        <v>11</v>
      </c>
      <c r="Q26" s="126"/>
      <c r="R26" s="127"/>
      <c r="S26" s="128"/>
      <c r="T26" s="129"/>
      <c r="U26" s="129"/>
      <c r="V26" s="129"/>
      <c r="W26" s="130"/>
      <c r="AA26" s="24">
        <v>44742</v>
      </c>
    </row>
    <row r="27" spans="1:27" ht="16.5" customHeight="1" x14ac:dyDescent="0.45">
      <c r="B27" s="38"/>
      <c r="C27" s="38"/>
      <c r="D27" s="38"/>
      <c r="E27" s="38"/>
      <c r="F27" s="38"/>
      <c r="G27" s="38"/>
      <c r="H27" s="38"/>
      <c r="I27" s="38"/>
      <c r="J27" s="38"/>
      <c r="K27" s="38"/>
      <c r="O27" s="2"/>
      <c r="P27" s="41">
        <v>12</v>
      </c>
      <c r="Q27" s="126"/>
      <c r="R27" s="127"/>
      <c r="S27" s="128"/>
      <c r="T27" s="129"/>
      <c r="U27" s="129"/>
      <c r="V27" s="129"/>
      <c r="W27" s="130"/>
      <c r="AA27" s="24">
        <v>44834</v>
      </c>
    </row>
    <row r="28" spans="1:27" ht="16.5" customHeight="1" x14ac:dyDescent="0.45">
      <c r="A28" s="2"/>
      <c r="B28" s="136" t="s">
        <v>101</v>
      </c>
      <c r="C28" s="136"/>
      <c r="D28" s="136"/>
      <c r="E28" s="136"/>
      <c r="F28" s="136"/>
      <c r="G28" s="136"/>
      <c r="H28" s="136"/>
      <c r="I28" s="155">
        <f>I26-SUMIFS('SDAs and Irregularities'!B:B,'SDAs and Irregularities'!$D:$D,LookUp!$C$3)</f>
        <v>0</v>
      </c>
      <c r="J28" s="155"/>
      <c r="K28" s="156"/>
      <c r="O28" s="2"/>
      <c r="P28" s="41">
        <v>13</v>
      </c>
      <c r="Q28" s="126"/>
      <c r="R28" s="127"/>
      <c r="S28" s="128"/>
      <c r="T28" s="129"/>
      <c r="U28" s="129"/>
      <c r="V28" s="129"/>
      <c r="W28" s="130"/>
      <c r="AA28" s="24">
        <v>44926</v>
      </c>
    </row>
    <row r="29" spans="1:27" ht="16.5" customHeight="1" x14ac:dyDescent="0.45">
      <c r="B29" s="38"/>
      <c r="C29" s="38"/>
      <c r="D29" s="38"/>
      <c r="E29" s="38"/>
      <c r="F29" s="38"/>
      <c r="G29" s="38"/>
      <c r="H29" s="38"/>
      <c r="I29" s="38"/>
      <c r="J29" s="38"/>
      <c r="K29" s="38"/>
      <c r="O29" s="2"/>
      <c r="P29" s="41">
        <v>14</v>
      </c>
      <c r="Q29" s="126"/>
      <c r="R29" s="127"/>
      <c r="S29" s="128"/>
      <c r="T29" s="129"/>
      <c r="U29" s="129"/>
      <c r="V29" s="129"/>
      <c r="W29" s="130"/>
      <c r="AA29" s="24">
        <v>45016</v>
      </c>
    </row>
    <row r="30" spans="1:27" ht="16.5" customHeight="1" x14ac:dyDescent="0.55000000000000004">
      <c r="B30" s="34" t="s">
        <v>103</v>
      </c>
      <c r="O30" s="2"/>
      <c r="P30" s="41">
        <v>15</v>
      </c>
      <c r="Q30" s="126"/>
      <c r="R30" s="127"/>
      <c r="S30" s="128"/>
      <c r="T30" s="129"/>
      <c r="U30" s="129"/>
      <c r="V30" s="129"/>
      <c r="W30" s="130"/>
      <c r="AA30" s="24">
        <v>45107</v>
      </c>
    </row>
    <row r="31" spans="1:27" ht="16.5" customHeight="1" x14ac:dyDescent="0.45">
      <c r="B31" s="5"/>
      <c r="C31" s="5"/>
      <c r="D31" s="5"/>
      <c r="E31" s="5"/>
      <c r="F31" s="5"/>
      <c r="G31" s="5"/>
      <c r="O31" s="2"/>
      <c r="P31" s="41">
        <v>16</v>
      </c>
      <c r="Q31" s="126"/>
      <c r="R31" s="127"/>
      <c r="S31" s="128"/>
      <c r="T31" s="129"/>
      <c r="U31" s="129"/>
      <c r="V31" s="129"/>
      <c r="W31" s="130"/>
      <c r="AA31" s="24">
        <v>45199</v>
      </c>
    </row>
    <row r="32" spans="1:27" ht="16.5" customHeight="1" x14ac:dyDescent="0.45">
      <c r="B32" s="152" t="s">
        <v>106</v>
      </c>
      <c r="C32" s="152"/>
      <c r="D32" s="152"/>
      <c r="E32" s="152"/>
      <c r="F32" s="152"/>
      <c r="G32" s="152"/>
      <c r="H32" s="152"/>
      <c r="I32" s="152"/>
      <c r="J32" s="152"/>
      <c r="K32" s="152"/>
      <c r="L32" s="152"/>
      <c r="M32" s="152"/>
      <c r="N32" s="152"/>
      <c r="O32" s="152"/>
      <c r="P32" s="41">
        <v>17</v>
      </c>
      <c r="Q32" s="126"/>
      <c r="R32" s="127"/>
      <c r="S32" s="128"/>
      <c r="T32" s="129"/>
      <c r="U32" s="129"/>
      <c r="V32" s="129"/>
      <c r="W32" s="130"/>
    </row>
    <row r="33" spans="1:32" ht="16.5" customHeight="1" x14ac:dyDescent="0.45">
      <c r="B33" s="152"/>
      <c r="C33" s="152"/>
      <c r="D33" s="152"/>
      <c r="E33" s="152"/>
      <c r="F33" s="152"/>
      <c r="G33" s="152"/>
      <c r="H33" s="152"/>
      <c r="I33" s="152"/>
      <c r="J33" s="152"/>
      <c r="K33" s="152"/>
      <c r="L33" s="152"/>
      <c r="M33" s="152"/>
      <c r="N33" s="152"/>
      <c r="O33" s="152"/>
      <c r="P33" s="41">
        <v>18</v>
      </c>
      <c r="Q33" s="126"/>
      <c r="R33" s="127"/>
      <c r="S33" s="128"/>
      <c r="T33" s="129"/>
      <c r="U33" s="129"/>
      <c r="V33" s="129"/>
      <c r="W33" s="130"/>
    </row>
    <row r="34" spans="1:32" ht="16.5" customHeight="1" x14ac:dyDescent="0.45">
      <c r="B34" s="152"/>
      <c r="C34" s="152"/>
      <c r="D34" s="152"/>
      <c r="E34" s="152"/>
      <c r="F34" s="152"/>
      <c r="G34" s="152"/>
      <c r="H34" s="152"/>
      <c r="I34" s="152"/>
      <c r="J34" s="152"/>
      <c r="K34" s="152"/>
      <c r="L34" s="152"/>
      <c r="M34" s="152"/>
      <c r="N34" s="152"/>
      <c r="O34" s="152"/>
      <c r="P34" s="41">
        <v>19</v>
      </c>
      <c r="Q34" s="126"/>
      <c r="R34" s="127"/>
      <c r="S34" s="128"/>
      <c r="T34" s="129"/>
      <c r="U34" s="129"/>
      <c r="V34" s="129"/>
      <c r="W34" s="130"/>
    </row>
    <row r="35" spans="1:32" ht="16.5" customHeight="1" x14ac:dyDescent="0.45">
      <c r="B35" s="7"/>
      <c r="C35" s="7"/>
      <c r="D35" s="7"/>
      <c r="E35" s="7"/>
      <c r="F35" s="7"/>
      <c r="G35" s="5"/>
      <c r="H35" s="2"/>
      <c r="I35" s="2"/>
      <c r="O35" s="2"/>
      <c r="P35" s="41">
        <v>20</v>
      </c>
      <c r="Q35" s="126"/>
      <c r="R35" s="127"/>
      <c r="S35" s="128"/>
      <c r="T35" s="129"/>
      <c r="U35" s="129"/>
      <c r="V35" s="129"/>
      <c r="W35" s="130"/>
      <c r="Z35" s="25" t="s">
        <v>55</v>
      </c>
      <c r="AA35" s="25"/>
      <c r="AB35" s="25"/>
      <c r="AC35" s="25"/>
      <c r="AD35" s="25"/>
      <c r="AE35" s="25"/>
    </row>
    <row r="36" spans="1:32" ht="28.8" customHeight="1" x14ac:dyDescent="0.45">
      <c r="A36" s="2"/>
      <c r="B36" s="43" t="s">
        <v>46</v>
      </c>
      <c r="C36" s="157" t="s">
        <v>47</v>
      </c>
      <c r="D36" s="157"/>
      <c r="E36" s="157" t="s">
        <v>48</v>
      </c>
      <c r="F36" s="157"/>
      <c r="G36" s="42"/>
      <c r="H36" s="157" t="s">
        <v>49</v>
      </c>
      <c r="I36" s="159"/>
      <c r="N36" s="1"/>
      <c r="O36" s="2"/>
      <c r="P36" s="41">
        <v>21</v>
      </c>
      <c r="Q36" s="126"/>
      <c r="R36" s="127"/>
      <c r="S36" s="128"/>
      <c r="T36" s="129"/>
      <c r="U36" s="129"/>
      <c r="V36" s="129"/>
      <c r="W36" s="130"/>
      <c r="Z36" s="9" t="s">
        <v>52</v>
      </c>
      <c r="AA36" s="11" t="s">
        <v>53</v>
      </c>
      <c r="AB36" s="9" t="s">
        <v>54</v>
      </c>
      <c r="AC36" s="9" t="s">
        <v>54</v>
      </c>
      <c r="AD36" s="10" t="s">
        <v>50</v>
      </c>
      <c r="AE36" s="11" t="s">
        <v>51</v>
      </c>
      <c r="AF36" s="5" t="s">
        <v>66</v>
      </c>
    </row>
    <row r="37" spans="1:32" x14ac:dyDescent="0.45">
      <c r="A37" s="2"/>
      <c r="B37" s="46">
        <v>1</v>
      </c>
      <c r="C37" s="114"/>
      <c r="D37" s="114"/>
      <c r="E37" s="116"/>
      <c r="F37" s="116"/>
      <c r="G37" s="45"/>
      <c r="H37" s="118" t="str">
        <f t="shared" ref="H37:H79" si="0">IF(E37=0,"",AC37)</f>
        <v/>
      </c>
      <c r="I37" s="158"/>
      <c r="N37" s="1"/>
      <c r="O37" s="2"/>
      <c r="P37" s="41">
        <v>22</v>
      </c>
      <c r="Q37" s="126"/>
      <c r="R37" s="127"/>
      <c r="S37" s="128"/>
      <c r="T37" s="129"/>
      <c r="U37" s="129"/>
      <c r="V37" s="129"/>
      <c r="W37" s="130"/>
      <c r="Z37" s="11">
        <f t="shared" ref="Z37:Z68" si="1">MONTH(AF37)</f>
        <v>1</v>
      </c>
      <c r="AA37" s="11" t="str">
        <f t="shared" ref="AA37:AA80" si="2">VLOOKUP(Z37,$AD$37:$AE$48,2,FALSE)</f>
        <v>Q1</v>
      </c>
      <c r="AB37" s="11">
        <f t="shared" ref="AB37:AB68" si="3">YEAR(AF37)</f>
        <v>1900</v>
      </c>
      <c r="AC37" s="11" t="str">
        <f t="shared" ref="AC37:AC56" si="4">AA37&amp;" "&amp;AB37</f>
        <v>Q1 1900</v>
      </c>
      <c r="AD37" s="12">
        <v>1</v>
      </c>
      <c r="AE37" s="11" t="s">
        <v>42</v>
      </c>
      <c r="AF37" s="19">
        <f t="shared" ref="AF37:AF80" si="5">IF(COUNT(FIND(".",C37))&gt;0,DATEVALUE(SUBSTITUTE(C37,".","/")),C37)</f>
        <v>0</v>
      </c>
    </row>
    <row r="38" spans="1:32" x14ac:dyDescent="0.45">
      <c r="A38" s="2"/>
      <c r="B38" s="46">
        <v>2</v>
      </c>
      <c r="C38" s="114"/>
      <c r="D38" s="114"/>
      <c r="E38" s="116"/>
      <c r="F38" s="116"/>
      <c r="G38" s="45"/>
      <c r="H38" s="118" t="str">
        <f t="shared" si="0"/>
        <v/>
      </c>
      <c r="I38" s="158"/>
      <c r="N38" s="1"/>
      <c r="P38" s="41">
        <v>23</v>
      </c>
      <c r="Q38" s="126"/>
      <c r="R38" s="127"/>
      <c r="S38" s="128"/>
      <c r="T38" s="129"/>
      <c r="U38" s="129"/>
      <c r="V38" s="129"/>
      <c r="W38" s="130"/>
      <c r="Z38" s="11">
        <f t="shared" si="1"/>
        <v>1</v>
      </c>
      <c r="AA38" s="11" t="str">
        <f t="shared" si="2"/>
        <v>Q1</v>
      </c>
      <c r="AB38" s="11">
        <f t="shared" si="3"/>
        <v>1900</v>
      </c>
      <c r="AC38" s="11" t="str">
        <f t="shared" si="4"/>
        <v>Q1 1900</v>
      </c>
      <c r="AD38" s="12">
        <v>2</v>
      </c>
      <c r="AE38" s="11" t="s">
        <v>42</v>
      </c>
      <c r="AF38" s="19">
        <f t="shared" si="5"/>
        <v>0</v>
      </c>
    </row>
    <row r="39" spans="1:32" x14ac:dyDescent="0.45">
      <c r="A39" s="2"/>
      <c r="B39" s="46">
        <v>3</v>
      </c>
      <c r="C39" s="114"/>
      <c r="D39" s="114"/>
      <c r="E39" s="116"/>
      <c r="F39" s="116"/>
      <c r="G39" s="45"/>
      <c r="H39" s="118" t="str">
        <f t="shared" si="0"/>
        <v/>
      </c>
      <c r="I39" s="158"/>
      <c r="N39" s="1"/>
      <c r="P39" s="41">
        <v>24</v>
      </c>
      <c r="Q39" s="126"/>
      <c r="R39" s="127"/>
      <c r="S39" s="128"/>
      <c r="T39" s="129"/>
      <c r="U39" s="129"/>
      <c r="V39" s="129"/>
      <c r="W39" s="130"/>
      <c r="Z39" s="11">
        <f t="shared" si="1"/>
        <v>1</v>
      </c>
      <c r="AA39" s="11" t="str">
        <f t="shared" si="2"/>
        <v>Q1</v>
      </c>
      <c r="AB39" s="11">
        <f t="shared" si="3"/>
        <v>1900</v>
      </c>
      <c r="AC39" s="11" t="str">
        <f t="shared" si="4"/>
        <v>Q1 1900</v>
      </c>
      <c r="AD39" s="12">
        <v>3</v>
      </c>
      <c r="AE39" s="11" t="s">
        <v>42</v>
      </c>
      <c r="AF39" s="19">
        <f t="shared" si="5"/>
        <v>0</v>
      </c>
    </row>
    <row r="40" spans="1:32" x14ac:dyDescent="0.45">
      <c r="A40" s="2"/>
      <c r="B40" s="46">
        <v>4</v>
      </c>
      <c r="C40" s="114"/>
      <c r="D40" s="114"/>
      <c r="E40" s="116"/>
      <c r="F40" s="116"/>
      <c r="G40" s="45"/>
      <c r="H40" s="118" t="str">
        <f t="shared" si="0"/>
        <v/>
      </c>
      <c r="I40" s="158"/>
      <c r="N40" s="1"/>
      <c r="P40" s="41">
        <v>25</v>
      </c>
      <c r="Q40" s="126"/>
      <c r="R40" s="127"/>
      <c r="S40" s="128"/>
      <c r="T40" s="129"/>
      <c r="U40" s="129"/>
      <c r="V40" s="129"/>
      <c r="W40" s="130"/>
      <c r="Z40" s="11">
        <f t="shared" si="1"/>
        <v>1</v>
      </c>
      <c r="AA40" s="11" t="str">
        <f t="shared" si="2"/>
        <v>Q1</v>
      </c>
      <c r="AB40" s="11">
        <f t="shared" si="3"/>
        <v>1900</v>
      </c>
      <c r="AC40" s="11" t="str">
        <f t="shared" si="4"/>
        <v>Q1 1900</v>
      </c>
      <c r="AD40" s="12">
        <v>4</v>
      </c>
      <c r="AE40" s="11" t="s">
        <v>43</v>
      </c>
      <c r="AF40" s="19">
        <f t="shared" si="5"/>
        <v>0</v>
      </c>
    </row>
    <row r="41" spans="1:32" x14ac:dyDescent="0.45">
      <c r="A41" s="2"/>
      <c r="B41" s="46">
        <v>5</v>
      </c>
      <c r="C41" s="114"/>
      <c r="D41" s="114"/>
      <c r="E41" s="116"/>
      <c r="F41" s="116"/>
      <c r="G41" s="45"/>
      <c r="H41" s="118" t="str">
        <f t="shared" si="0"/>
        <v/>
      </c>
      <c r="I41" s="158"/>
      <c r="N41" s="1"/>
      <c r="P41" s="41">
        <v>26</v>
      </c>
      <c r="Q41" s="126"/>
      <c r="R41" s="127"/>
      <c r="S41" s="128"/>
      <c r="T41" s="129"/>
      <c r="U41" s="129"/>
      <c r="V41" s="129"/>
      <c r="W41" s="130"/>
      <c r="Z41" s="11">
        <f t="shared" si="1"/>
        <v>1</v>
      </c>
      <c r="AA41" s="11" t="str">
        <f t="shared" si="2"/>
        <v>Q1</v>
      </c>
      <c r="AB41" s="11">
        <f t="shared" si="3"/>
        <v>1900</v>
      </c>
      <c r="AC41" s="11" t="str">
        <f t="shared" si="4"/>
        <v>Q1 1900</v>
      </c>
      <c r="AD41" s="12">
        <v>5</v>
      </c>
      <c r="AE41" s="11" t="s">
        <v>43</v>
      </c>
      <c r="AF41" s="19">
        <f t="shared" si="5"/>
        <v>0</v>
      </c>
    </row>
    <row r="42" spans="1:32" x14ac:dyDescent="0.45">
      <c r="A42" s="2"/>
      <c r="B42" s="46">
        <v>6</v>
      </c>
      <c r="C42" s="114"/>
      <c r="D42" s="114"/>
      <c r="E42" s="116"/>
      <c r="F42" s="116"/>
      <c r="G42" s="45"/>
      <c r="H42" s="118" t="str">
        <f t="shared" si="0"/>
        <v/>
      </c>
      <c r="I42" s="158"/>
      <c r="N42" s="1"/>
      <c r="P42" s="41">
        <v>27</v>
      </c>
      <c r="Q42" s="126"/>
      <c r="R42" s="127"/>
      <c r="S42" s="128"/>
      <c r="T42" s="129"/>
      <c r="U42" s="129"/>
      <c r="V42" s="129"/>
      <c r="W42" s="130"/>
      <c r="Z42" s="11">
        <f t="shared" si="1"/>
        <v>1</v>
      </c>
      <c r="AA42" s="11" t="str">
        <f t="shared" si="2"/>
        <v>Q1</v>
      </c>
      <c r="AB42" s="11">
        <f t="shared" si="3"/>
        <v>1900</v>
      </c>
      <c r="AC42" s="11" t="str">
        <f t="shared" si="4"/>
        <v>Q1 1900</v>
      </c>
      <c r="AD42" s="12">
        <v>6</v>
      </c>
      <c r="AE42" s="11" t="s">
        <v>43</v>
      </c>
      <c r="AF42" s="19">
        <f t="shared" si="5"/>
        <v>0</v>
      </c>
    </row>
    <row r="43" spans="1:32" ht="16.5" customHeight="1" x14ac:dyDescent="0.45">
      <c r="A43" s="2"/>
      <c r="B43" s="46">
        <v>7</v>
      </c>
      <c r="C43" s="114"/>
      <c r="D43" s="114"/>
      <c r="E43" s="116"/>
      <c r="F43" s="116"/>
      <c r="G43" s="45"/>
      <c r="H43" s="118" t="str">
        <f t="shared" si="0"/>
        <v/>
      </c>
      <c r="I43" s="158"/>
      <c r="N43" s="1"/>
      <c r="P43" s="41">
        <v>28</v>
      </c>
      <c r="Q43" s="126"/>
      <c r="R43" s="127"/>
      <c r="S43" s="128"/>
      <c r="T43" s="129"/>
      <c r="U43" s="129"/>
      <c r="V43" s="129"/>
      <c r="W43" s="130"/>
      <c r="Z43" s="11">
        <f t="shared" si="1"/>
        <v>1</v>
      </c>
      <c r="AA43" s="11" t="str">
        <f t="shared" si="2"/>
        <v>Q1</v>
      </c>
      <c r="AB43" s="11">
        <f t="shared" si="3"/>
        <v>1900</v>
      </c>
      <c r="AC43" s="11" t="str">
        <f t="shared" si="4"/>
        <v>Q1 1900</v>
      </c>
      <c r="AD43" s="12">
        <v>7</v>
      </c>
      <c r="AE43" s="11" t="s">
        <v>44</v>
      </c>
      <c r="AF43" s="19">
        <f t="shared" si="5"/>
        <v>0</v>
      </c>
    </row>
    <row r="44" spans="1:32" ht="16.5" customHeight="1" x14ac:dyDescent="0.45">
      <c r="A44" s="2"/>
      <c r="B44" s="46">
        <v>8</v>
      </c>
      <c r="C44" s="114"/>
      <c r="D44" s="114"/>
      <c r="E44" s="116"/>
      <c r="F44" s="116"/>
      <c r="G44" s="45"/>
      <c r="H44" s="118" t="str">
        <f t="shared" si="0"/>
        <v/>
      </c>
      <c r="I44" s="158"/>
      <c r="N44" s="1"/>
      <c r="P44" s="41">
        <v>29</v>
      </c>
      <c r="Q44" s="126"/>
      <c r="R44" s="127"/>
      <c r="S44" s="128"/>
      <c r="T44" s="129"/>
      <c r="U44" s="129"/>
      <c r="V44" s="129"/>
      <c r="W44" s="130"/>
      <c r="Z44" s="11">
        <f t="shared" si="1"/>
        <v>1</v>
      </c>
      <c r="AA44" s="11" t="str">
        <f t="shared" si="2"/>
        <v>Q1</v>
      </c>
      <c r="AB44" s="11">
        <f t="shared" si="3"/>
        <v>1900</v>
      </c>
      <c r="AC44" s="11" t="str">
        <f t="shared" si="4"/>
        <v>Q1 1900</v>
      </c>
      <c r="AD44" s="12">
        <v>8</v>
      </c>
      <c r="AE44" s="11" t="s">
        <v>44</v>
      </c>
      <c r="AF44" s="19">
        <f t="shared" si="5"/>
        <v>0</v>
      </c>
    </row>
    <row r="45" spans="1:32" x14ac:dyDescent="0.45">
      <c r="A45" s="2"/>
      <c r="B45" s="46">
        <v>9</v>
      </c>
      <c r="C45" s="114"/>
      <c r="D45" s="114"/>
      <c r="E45" s="116"/>
      <c r="F45" s="116"/>
      <c r="G45" s="45"/>
      <c r="H45" s="118" t="str">
        <f t="shared" si="0"/>
        <v/>
      </c>
      <c r="I45" s="158"/>
      <c r="N45" s="1"/>
      <c r="P45" s="41">
        <v>30</v>
      </c>
      <c r="Q45" s="126"/>
      <c r="R45" s="127"/>
      <c r="S45" s="128"/>
      <c r="T45" s="129"/>
      <c r="U45" s="129"/>
      <c r="V45" s="129"/>
      <c r="W45" s="130"/>
      <c r="Z45" s="11">
        <f t="shared" si="1"/>
        <v>1</v>
      </c>
      <c r="AA45" s="11" t="str">
        <f t="shared" si="2"/>
        <v>Q1</v>
      </c>
      <c r="AB45" s="11">
        <f t="shared" si="3"/>
        <v>1900</v>
      </c>
      <c r="AC45" s="11" t="str">
        <f t="shared" si="4"/>
        <v>Q1 1900</v>
      </c>
      <c r="AD45" s="12">
        <v>9</v>
      </c>
      <c r="AE45" s="11" t="s">
        <v>44</v>
      </c>
      <c r="AF45" s="19">
        <f t="shared" si="5"/>
        <v>0</v>
      </c>
    </row>
    <row r="46" spans="1:32" x14ac:dyDescent="0.45">
      <c r="A46" s="2"/>
      <c r="B46" s="46">
        <v>10</v>
      </c>
      <c r="C46" s="114"/>
      <c r="D46" s="114"/>
      <c r="E46" s="116"/>
      <c r="F46" s="116"/>
      <c r="G46" s="45"/>
      <c r="H46" s="118" t="str">
        <f t="shared" si="0"/>
        <v/>
      </c>
      <c r="I46" s="158"/>
      <c r="N46" s="1"/>
      <c r="P46" s="41">
        <v>31</v>
      </c>
      <c r="Q46" s="126"/>
      <c r="R46" s="127"/>
      <c r="S46" s="128"/>
      <c r="T46" s="129"/>
      <c r="U46" s="129"/>
      <c r="V46" s="129"/>
      <c r="W46" s="130"/>
      <c r="Z46" s="11">
        <f t="shared" si="1"/>
        <v>1</v>
      </c>
      <c r="AA46" s="11" t="str">
        <f t="shared" si="2"/>
        <v>Q1</v>
      </c>
      <c r="AB46" s="11">
        <f t="shared" si="3"/>
        <v>1900</v>
      </c>
      <c r="AC46" s="11" t="str">
        <f t="shared" ref="AC46" si="6">AA46&amp;" "&amp;AB46</f>
        <v>Q1 1900</v>
      </c>
      <c r="AD46" s="12">
        <v>10</v>
      </c>
      <c r="AE46" s="11" t="s">
        <v>45</v>
      </c>
      <c r="AF46" s="19">
        <f t="shared" si="5"/>
        <v>0</v>
      </c>
    </row>
    <row r="47" spans="1:32" x14ac:dyDescent="0.45">
      <c r="A47" s="2"/>
      <c r="B47" s="46">
        <v>11</v>
      </c>
      <c r="C47" s="114"/>
      <c r="D47" s="114"/>
      <c r="E47" s="116"/>
      <c r="F47" s="116"/>
      <c r="G47" s="45"/>
      <c r="H47" s="118" t="str">
        <f t="shared" si="0"/>
        <v/>
      </c>
      <c r="I47" s="158"/>
      <c r="N47" s="1"/>
      <c r="P47" s="40">
        <v>32</v>
      </c>
      <c r="Q47" s="131"/>
      <c r="R47" s="132"/>
      <c r="S47" s="133"/>
      <c r="T47" s="134"/>
      <c r="U47" s="134"/>
      <c r="V47" s="134"/>
      <c r="W47" s="135"/>
      <c r="Z47" s="11">
        <f t="shared" si="1"/>
        <v>1</v>
      </c>
      <c r="AA47" s="11" t="str">
        <f t="shared" si="2"/>
        <v>Q1</v>
      </c>
      <c r="AB47" s="11">
        <f t="shared" si="3"/>
        <v>1900</v>
      </c>
      <c r="AC47" s="11" t="str">
        <f t="shared" si="4"/>
        <v>Q1 1900</v>
      </c>
      <c r="AD47" s="12">
        <v>11</v>
      </c>
      <c r="AE47" s="11" t="s">
        <v>45</v>
      </c>
      <c r="AF47" s="19">
        <f t="shared" si="5"/>
        <v>0</v>
      </c>
    </row>
    <row r="48" spans="1:32" x14ac:dyDescent="0.45">
      <c r="A48" s="2"/>
      <c r="B48" s="46">
        <v>12</v>
      </c>
      <c r="C48" s="114"/>
      <c r="D48" s="114"/>
      <c r="E48" s="116"/>
      <c r="F48" s="116"/>
      <c r="G48" s="45"/>
      <c r="H48" s="118" t="str">
        <f t="shared" si="0"/>
        <v/>
      </c>
      <c r="I48" s="158"/>
      <c r="N48" s="1"/>
      <c r="P48" s="41">
        <v>33</v>
      </c>
      <c r="Q48" s="126"/>
      <c r="R48" s="127"/>
      <c r="S48" s="128"/>
      <c r="T48" s="129"/>
      <c r="U48" s="129"/>
      <c r="V48" s="129"/>
      <c r="W48" s="130"/>
      <c r="Z48" s="11">
        <f t="shared" si="1"/>
        <v>1</v>
      </c>
      <c r="AA48" s="11" t="str">
        <f t="shared" si="2"/>
        <v>Q1</v>
      </c>
      <c r="AB48" s="11">
        <f t="shared" si="3"/>
        <v>1900</v>
      </c>
      <c r="AC48" s="11" t="str">
        <f t="shared" si="4"/>
        <v>Q1 1900</v>
      </c>
      <c r="AD48" s="12">
        <v>12</v>
      </c>
      <c r="AE48" s="11" t="s">
        <v>45</v>
      </c>
      <c r="AF48" s="19">
        <f t="shared" si="5"/>
        <v>0</v>
      </c>
    </row>
    <row r="49" spans="1:32" x14ac:dyDescent="0.45">
      <c r="A49" s="2"/>
      <c r="B49" s="46">
        <v>13</v>
      </c>
      <c r="C49" s="114"/>
      <c r="D49" s="114"/>
      <c r="E49" s="116"/>
      <c r="F49" s="116"/>
      <c r="G49" s="45"/>
      <c r="H49" s="118" t="str">
        <f t="shared" si="0"/>
        <v/>
      </c>
      <c r="I49" s="158"/>
      <c r="N49" s="1"/>
      <c r="P49" s="41">
        <v>34</v>
      </c>
      <c r="Q49" s="126"/>
      <c r="R49" s="127"/>
      <c r="S49" s="128"/>
      <c r="T49" s="129"/>
      <c r="U49" s="129"/>
      <c r="V49" s="129"/>
      <c r="W49" s="130"/>
      <c r="Z49" s="11">
        <f t="shared" si="1"/>
        <v>1</v>
      </c>
      <c r="AA49" s="11" t="str">
        <f t="shared" si="2"/>
        <v>Q1</v>
      </c>
      <c r="AB49" s="11">
        <f t="shared" si="3"/>
        <v>1900</v>
      </c>
      <c r="AC49" s="11" t="str">
        <f t="shared" si="4"/>
        <v>Q1 1900</v>
      </c>
      <c r="AD49" s="13"/>
      <c r="AE49" s="8"/>
      <c r="AF49" s="19">
        <f t="shared" si="5"/>
        <v>0</v>
      </c>
    </row>
    <row r="50" spans="1:32" x14ac:dyDescent="0.45">
      <c r="A50" s="2"/>
      <c r="B50" s="46">
        <v>14</v>
      </c>
      <c r="C50" s="114"/>
      <c r="D50" s="114"/>
      <c r="E50" s="116"/>
      <c r="F50" s="116"/>
      <c r="G50" s="45"/>
      <c r="H50" s="118" t="str">
        <f t="shared" si="0"/>
        <v/>
      </c>
      <c r="I50" s="158"/>
      <c r="N50" s="1"/>
      <c r="P50" s="40">
        <v>35</v>
      </c>
      <c r="Q50" s="131"/>
      <c r="R50" s="132"/>
      <c r="S50" s="133"/>
      <c r="T50" s="134"/>
      <c r="U50" s="134"/>
      <c r="V50" s="134"/>
      <c r="W50" s="135"/>
      <c r="Z50" s="11">
        <f t="shared" si="1"/>
        <v>1</v>
      </c>
      <c r="AA50" s="11" t="str">
        <f t="shared" si="2"/>
        <v>Q1</v>
      </c>
      <c r="AB50" s="11">
        <f t="shared" si="3"/>
        <v>1900</v>
      </c>
      <c r="AC50" s="11" t="str">
        <f t="shared" si="4"/>
        <v>Q1 1900</v>
      </c>
      <c r="AD50" s="13"/>
      <c r="AE50" s="8"/>
      <c r="AF50" s="19">
        <f t="shared" si="5"/>
        <v>0</v>
      </c>
    </row>
    <row r="51" spans="1:32" x14ac:dyDescent="0.45">
      <c r="A51" s="2"/>
      <c r="B51" s="46">
        <v>15</v>
      </c>
      <c r="C51" s="114"/>
      <c r="D51" s="114"/>
      <c r="E51" s="116"/>
      <c r="F51" s="116"/>
      <c r="G51" s="45"/>
      <c r="H51" s="118" t="str">
        <f t="shared" si="0"/>
        <v/>
      </c>
      <c r="I51" s="158"/>
      <c r="N51" s="1"/>
      <c r="P51" s="41">
        <v>36</v>
      </c>
      <c r="Q51" s="126"/>
      <c r="R51" s="127"/>
      <c r="S51" s="128"/>
      <c r="T51" s="129"/>
      <c r="U51" s="129"/>
      <c r="V51" s="129"/>
      <c r="W51" s="130"/>
      <c r="Z51" s="11">
        <f t="shared" si="1"/>
        <v>1</v>
      </c>
      <c r="AA51" s="11" t="str">
        <f t="shared" si="2"/>
        <v>Q1</v>
      </c>
      <c r="AB51" s="11">
        <f t="shared" si="3"/>
        <v>1900</v>
      </c>
      <c r="AC51" s="11" t="str">
        <f t="shared" si="4"/>
        <v>Q1 1900</v>
      </c>
      <c r="AD51" s="13"/>
      <c r="AE51" s="8"/>
      <c r="AF51" s="19">
        <f t="shared" si="5"/>
        <v>0</v>
      </c>
    </row>
    <row r="52" spans="1:32" x14ac:dyDescent="0.45">
      <c r="A52" s="2"/>
      <c r="B52" s="46">
        <v>16</v>
      </c>
      <c r="C52" s="114"/>
      <c r="D52" s="114"/>
      <c r="E52" s="116"/>
      <c r="F52" s="116"/>
      <c r="G52" s="45"/>
      <c r="H52" s="118" t="str">
        <f t="shared" si="0"/>
        <v/>
      </c>
      <c r="I52" s="158"/>
      <c r="N52" s="1"/>
      <c r="P52" s="41">
        <v>37</v>
      </c>
      <c r="Q52" s="126"/>
      <c r="R52" s="127"/>
      <c r="S52" s="128"/>
      <c r="T52" s="129"/>
      <c r="U52" s="129"/>
      <c r="V52" s="129"/>
      <c r="W52" s="130"/>
      <c r="Z52" s="11">
        <f t="shared" si="1"/>
        <v>1</v>
      </c>
      <c r="AA52" s="11" t="str">
        <f t="shared" si="2"/>
        <v>Q1</v>
      </c>
      <c r="AB52" s="11">
        <f t="shared" si="3"/>
        <v>1900</v>
      </c>
      <c r="AC52" s="11" t="str">
        <f t="shared" si="4"/>
        <v>Q1 1900</v>
      </c>
      <c r="AD52" s="13"/>
      <c r="AE52" s="8"/>
      <c r="AF52" s="19">
        <f t="shared" si="5"/>
        <v>0</v>
      </c>
    </row>
    <row r="53" spans="1:32" x14ac:dyDescent="0.45">
      <c r="A53" s="2"/>
      <c r="B53" s="46">
        <v>17</v>
      </c>
      <c r="C53" s="114"/>
      <c r="D53" s="114"/>
      <c r="E53" s="116"/>
      <c r="F53" s="116"/>
      <c r="G53" s="45"/>
      <c r="H53" s="118" t="str">
        <f t="shared" si="0"/>
        <v/>
      </c>
      <c r="I53" s="158"/>
      <c r="N53" s="1"/>
      <c r="P53" s="40">
        <v>38</v>
      </c>
      <c r="Q53" s="131"/>
      <c r="R53" s="132"/>
      <c r="S53" s="133"/>
      <c r="T53" s="134"/>
      <c r="U53" s="134"/>
      <c r="V53" s="134"/>
      <c r="W53" s="135"/>
      <c r="Z53" s="11">
        <f t="shared" si="1"/>
        <v>1</v>
      </c>
      <c r="AA53" s="11" t="str">
        <f t="shared" si="2"/>
        <v>Q1</v>
      </c>
      <c r="AB53" s="11">
        <f t="shared" si="3"/>
        <v>1900</v>
      </c>
      <c r="AC53" s="11" t="str">
        <f t="shared" si="4"/>
        <v>Q1 1900</v>
      </c>
      <c r="AD53" s="13"/>
      <c r="AE53" s="8"/>
      <c r="AF53" s="19">
        <f t="shared" si="5"/>
        <v>0</v>
      </c>
    </row>
    <row r="54" spans="1:32" x14ac:dyDescent="0.45">
      <c r="A54" s="2"/>
      <c r="B54" s="46">
        <v>18</v>
      </c>
      <c r="C54" s="114"/>
      <c r="D54" s="114"/>
      <c r="E54" s="116"/>
      <c r="F54" s="116"/>
      <c r="G54" s="45"/>
      <c r="H54" s="118" t="str">
        <f t="shared" si="0"/>
        <v/>
      </c>
      <c r="I54" s="158"/>
      <c r="N54" s="1"/>
      <c r="P54" s="41">
        <v>39</v>
      </c>
      <c r="Q54" s="126"/>
      <c r="R54" s="127"/>
      <c r="S54" s="128"/>
      <c r="T54" s="129"/>
      <c r="U54" s="129"/>
      <c r="V54" s="129"/>
      <c r="W54" s="130"/>
      <c r="Z54" s="11">
        <f t="shared" si="1"/>
        <v>1</v>
      </c>
      <c r="AA54" s="11" t="str">
        <f t="shared" si="2"/>
        <v>Q1</v>
      </c>
      <c r="AB54" s="11">
        <f t="shared" si="3"/>
        <v>1900</v>
      </c>
      <c r="AC54" s="11" t="str">
        <f t="shared" si="4"/>
        <v>Q1 1900</v>
      </c>
      <c r="AD54" s="13"/>
      <c r="AE54" s="8"/>
      <c r="AF54" s="19">
        <f t="shared" si="5"/>
        <v>0</v>
      </c>
    </row>
    <row r="55" spans="1:32" x14ac:dyDescent="0.45">
      <c r="A55" s="2"/>
      <c r="B55" s="46">
        <v>19</v>
      </c>
      <c r="C55" s="114"/>
      <c r="D55" s="114"/>
      <c r="E55" s="116"/>
      <c r="F55" s="116"/>
      <c r="G55" s="45"/>
      <c r="H55" s="118" t="str">
        <f t="shared" si="0"/>
        <v/>
      </c>
      <c r="I55" s="158"/>
      <c r="N55" s="1"/>
      <c r="P55" s="41">
        <v>40</v>
      </c>
      <c r="Q55" s="126"/>
      <c r="R55" s="127"/>
      <c r="S55" s="128"/>
      <c r="T55" s="129"/>
      <c r="U55" s="129"/>
      <c r="V55" s="129"/>
      <c r="W55" s="130"/>
      <c r="Z55" s="11">
        <f t="shared" si="1"/>
        <v>1</v>
      </c>
      <c r="AA55" s="11" t="str">
        <f t="shared" si="2"/>
        <v>Q1</v>
      </c>
      <c r="AB55" s="11">
        <f t="shared" si="3"/>
        <v>1900</v>
      </c>
      <c r="AC55" s="11" t="str">
        <f t="shared" si="4"/>
        <v>Q1 1900</v>
      </c>
      <c r="AD55" s="13"/>
      <c r="AE55" s="8"/>
      <c r="AF55" s="19">
        <f t="shared" si="5"/>
        <v>0</v>
      </c>
    </row>
    <row r="56" spans="1:32" x14ac:dyDescent="0.45">
      <c r="A56" s="2"/>
      <c r="B56" s="46">
        <v>20</v>
      </c>
      <c r="C56" s="114"/>
      <c r="D56" s="115"/>
      <c r="E56" s="116"/>
      <c r="F56" s="117"/>
      <c r="G56" s="45"/>
      <c r="H56" s="118" t="str">
        <f t="shared" si="0"/>
        <v/>
      </c>
      <c r="I56" s="119"/>
      <c r="N56" s="1"/>
      <c r="P56" s="40">
        <v>41</v>
      </c>
      <c r="Q56" s="131"/>
      <c r="R56" s="132"/>
      <c r="S56" s="133"/>
      <c r="T56" s="134"/>
      <c r="U56" s="134"/>
      <c r="V56" s="134"/>
      <c r="W56" s="135"/>
      <c r="Z56" s="11">
        <f t="shared" si="1"/>
        <v>1</v>
      </c>
      <c r="AA56" s="11" t="str">
        <f t="shared" si="2"/>
        <v>Q1</v>
      </c>
      <c r="AB56" s="11">
        <f t="shared" si="3"/>
        <v>1900</v>
      </c>
      <c r="AC56" s="11" t="str">
        <f t="shared" si="4"/>
        <v>Q1 1900</v>
      </c>
      <c r="AD56" s="13"/>
      <c r="AE56" s="8"/>
      <c r="AF56" s="19">
        <f t="shared" si="5"/>
        <v>0</v>
      </c>
    </row>
    <row r="57" spans="1:32" x14ac:dyDescent="0.45">
      <c r="A57" s="2"/>
      <c r="B57" s="46">
        <v>21</v>
      </c>
      <c r="C57" s="114"/>
      <c r="D57" s="115"/>
      <c r="E57" s="116"/>
      <c r="F57" s="117"/>
      <c r="G57" s="45"/>
      <c r="H57" s="118" t="str">
        <f t="shared" si="0"/>
        <v/>
      </c>
      <c r="I57" s="119"/>
      <c r="N57" s="1"/>
      <c r="P57" s="41">
        <v>42</v>
      </c>
      <c r="Q57" s="126"/>
      <c r="R57" s="127"/>
      <c r="S57" s="128"/>
      <c r="T57" s="129"/>
      <c r="U57" s="129"/>
      <c r="V57" s="129"/>
      <c r="W57" s="130"/>
      <c r="Z57" s="11">
        <f t="shared" si="1"/>
        <v>1</v>
      </c>
      <c r="AA57" s="11" t="str">
        <f t="shared" si="2"/>
        <v>Q1</v>
      </c>
      <c r="AB57" s="11">
        <f t="shared" si="3"/>
        <v>1900</v>
      </c>
      <c r="AC57" s="11" t="str">
        <f t="shared" ref="AC57:AC64" si="7">AA57&amp;" "&amp;AB57</f>
        <v>Q1 1900</v>
      </c>
      <c r="AD57" s="13"/>
      <c r="AE57" s="8"/>
      <c r="AF57" s="19">
        <f t="shared" si="5"/>
        <v>0</v>
      </c>
    </row>
    <row r="58" spans="1:32" x14ac:dyDescent="0.45">
      <c r="A58" s="2"/>
      <c r="B58" s="46">
        <v>22</v>
      </c>
      <c r="C58" s="114"/>
      <c r="D58" s="115"/>
      <c r="E58" s="116"/>
      <c r="F58" s="117"/>
      <c r="G58" s="45"/>
      <c r="H58" s="118" t="str">
        <f t="shared" si="0"/>
        <v/>
      </c>
      <c r="I58" s="119"/>
      <c r="P58" s="41">
        <v>43</v>
      </c>
      <c r="Q58" s="126"/>
      <c r="R58" s="127"/>
      <c r="S58" s="128"/>
      <c r="T58" s="129"/>
      <c r="U58" s="129"/>
      <c r="V58" s="129"/>
      <c r="W58" s="130"/>
      <c r="Z58" s="11">
        <f t="shared" si="1"/>
        <v>1</v>
      </c>
      <c r="AA58" s="11" t="str">
        <f t="shared" si="2"/>
        <v>Q1</v>
      </c>
      <c r="AB58" s="11">
        <f t="shared" si="3"/>
        <v>1900</v>
      </c>
      <c r="AC58" s="11" t="str">
        <f t="shared" si="7"/>
        <v>Q1 1900</v>
      </c>
      <c r="AD58" s="13"/>
      <c r="AE58" s="8"/>
      <c r="AF58" s="19">
        <f t="shared" si="5"/>
        <v>0</v>
      </c>
    </row>
    <row r="59" spans="1:32" x14ac:dyDescent="0.45">
      <c r="A59" s="2"/>
      <c r="B59" s="46">
        <v>23</v>
      </c>
      <c r="C59" s="114"/>
      <c r="D59" s="115"/>
      <c r="E59" s="116"/>
      <c r="F59" s="117"/>
      <c r="G59" s="45"/>
      <c r="H59" s="118" t="str">
        <f t="shared" si="0"/>
        <v/>
      </c>
      <c r="I59" s="119"/>
      <c r="P59" s="40">
        <v>44</v>
      </c>
      <c r="Q59" s="131"/>
      <c r="R59" s="132"/>
      <c r="S59" s="133"/>
      <c r="T59" s="134"/>
      <c r="U59" s="134"/>
      <c r="V59" s="134"/>
      <c r="W59" s="135"/>
      <c r="Z59" s="11">
        <f t="shared" si="1"/>
        <v>1</v>
      </c>
      <c r="AA59" s="11" t="str">
        <f t="shared" si="2"/>
        <v>Q1</v>
      </c>
      <c r="AB59" s="11">
        <f t="shared" si="3"/>
        <v>1900</v>
      </c>
      <c r="AC59" s="11" t="str">
        <f t="shared" si="7"/>
        <v>Q1 1900</v>
      </c>
      <c r="AD59" s="13"/>
      <c r="AE59" s="8"/>
      <c r="AF59" s="19">
        <f t="shared" si="5"/>
        <v>0</v>
      </c>
    </row>
    <row r="60" spans="1:32" x14ac:dyDescent="0.45">
      <c r="A60" s="2"/>
      <c r="B60" s="46">
        <v>24</v>
      </c>
      <c r="C60" s="114"/>
      <c r="D60" s="115"/>
      <c r="E60" s="116"/>
      <c r="F60" s="117"/>
      <c r="G60" s="45"/>
      <c r="H60" s="118" t="str">
        <f t="shared" si="0"/>
        <v/>
      </c>
      <c r="I60" s="119"/>
      <c r="P60" s="41">
        <v>45</v>
      </c>
      <c r="Q60" s="126"/>
      <c r="R60" s="127"/>
      <c r="S60" s="128"/>
      <c r="T60" s="129"/>
      <c r="U60" s="129"/>
      <c r="V60" s="129"/>
      <c r="W60" s="130"/>
      <c r="Z60" s="11">
        <f t="shared" si="1"/>
        <v>1</v>
      </c>
      <c r="AA60" s="11" t="str">
        <f t="shared" si="2"/>
        <v>Q1</v>
      </c>
      <c r="AB60" s="11">
        <f t="shared" si="3"/>
        <v>1900</v>
      </c>
      <c r="AC60" s="11" t="str">
        <f t="shared" si="7"/>
        <v>Q1 1900</v>
      </c>
      <c r="AD60" s="13"/>
      <c r="AE60" s="8"/>
      <c r="AF60" s="19">
        <f t="shared" si="5"/>
        <v>0</v>
      </c>
    </row>
    <row r="61" spans="1:32" x14ac:dyDescent="0.45">
      <c r="A61" s="2"/>
      <c r="B61" s="46">
        <v>25</v>
      </c>
      <c r="C61" s="114"/>
      <c r="D61" s="115"/>
      <c r="E61" s="116"/>
      <c r="F61" s="117"/>
      <c r="G61" s="45"/>
      <c r="H61" s="118" t="str">
        <f t="shared" si="0"/>
        <v/>
      </c>
      <c r="I61" s="119"/>
      <c r="P61" s="41">
        <v>46</v>
      </c>
      <c r="Q61" s="126"/>
      <c r="R61" s="127"/>
      <c r="S61" s="128"/>
      <c r="T61" s="129"/>
      <c r="U61" s="129"/>
      <c r="V61" s="129"/>
      <c r="W61" s="130"/>
      <c r="Z61" s="11">
        <f t="shared" si="1"/>
        <v>1</v>
      </c>
      <c r="AA61" s="11" t="str">
        <f t="shared" si="2"/>
        <v>Q1</v>
      </c>
      <c r="AB61" s="11">
        <f t="shared" si="3"/>
        <v>1900</v>
      </c>
      <c r="AC61" s="11" t="str">
        <f t="shared" si="7"/>
        <v>Q1 1900</v>
      </c>
      <c r="AD61" s="13"/>
      <c r="AE61" s="8"/>
      <c r="AF61" s="19">
        <f t="shared" si="5"/>
        <v>0</v>
      </c>
    </row>
    <row r="62" spans="1:32" x14ac:dyDescent="0.45">
      <c r="A62" s="2"/>
      <c r="B62" s="46">
        <v>26</v>
      </c>
      <c r="C62" s="114"/>
      <c r="D62" s="115"/>
      <c r="E62" s="116"/>
      <c r="F62" s="117"/>
      <c r="G62" s="45"/>
      <c r="H62" s="118" t="str">
        <f t="shared" si="0"/>
        <v/>
      </c>
      <c r="I62" s="119"/>
      <c r="P62" s="40">
        <v>47</v>
      </c>
      <c r="Q62" s="131"/>
      <c r="R62" s="132"/>
      <c r="S62" s="133"/>
      <c r="T62" s="134"/>
      <c r="U62" s="134"/>
      <c r="V62" s="134"/>
      <c r="W62" s="135"/>
      <c r="Z62" s="11">
        <f t="shared" si="1"/>
        <v>1</v>
      </c>
      <c r="AA62" s="11" t="str">
        <f t="shared" si="2"/>
        <v>Q1</v>
      </c>
      <c r="AB62" s="11">
        <f t="shared" si="3"/>
        <v>1900</v>
      </c>
      <c r="AC62" s="11" t="str">
        <f t="shared" si="7"/>
        <v>Q1 1900</v>
      </c>
      <c r="AD62" s="13"/>
      <c r="AE62" s="8"/>
      <c r="AF62" s="19">
        <f t="shared" si="5"/>
        <v>0</v>
      </c>
    </row>
    <row r="63" spans="1:32" x14ac:dyDescent="0.45">
      <c r="A63" s="2"/>
      <c r="B63" s="46">
        <v>27</v>
      </c>
      <c r="C63" s="114"/>
      <c r="D63" s="115"/>
      <c r="E63" s="116"/>
      <c r="F63" s="117"/>
      <c r="G63" s="45"/>
      <c r="H63" s="118" t="str">
        <f t="shared" si="0"/>
        <v/>
      </c>
      <c r="I63" s="119"/>
      <c r="P63" s="41">
        <v>48</v>
      </c>
      <c r="Q63" s="126"/>
      <c r="R63" s="127"/>
      <c r="S63" s="128"/>
      <c r="T63" s="129"/>
      <c r="U63" s="129"/>
      <c r="V63" s="129"/>
      <c r="W63" s="130"/>
      <c r="Z63" s="11">
        <f t="shared" si="1"/>
        <v>1</v>
      </c>
      <c r="AA63" s="11" t="str">
        <f t="shared" si="2"/>
        <v>Q1</v>
      </c>
      <c r="AB63" s="11">
        <f t="shared" si="3"/>
        <v>1900</v>
      </c>
      <c r="AC63" s="11" t="str">
        <f t="shared" si="7"/>
        <v>Q1 1900</v>
      </c>
      <c r="AD63" s="13"/>
      <c r="AE63" s="8"/>
      <c r="AF63" s="19">
        <f t="shared" si="5"/>
        <v>0</v>
      </c>
    </row>
    <row r="64" spans="1:32" x14ac:dyDescent="0.45">
      <c r="A64" s="2"/>
      <c r="B64" s="46">
        <v>28</v>
      </c>
      <c r="C64" s="114"/>
      <c r="D64" s="115"/>
      <c r="E64" s="116"/>
      <c r="F64" s="117"/>
      <c r="G64" s="45"/>
      <c r="H64" s="118" t="str">
        <f t="shared" si="0"/>
        <v/>
      </c>
      <c r="I64" s="119"/>
      <c r="P64" s="41">
        <v>49</v>
      </c>
      <c r="Q64" s="126"/>
      <c r="R64" s="127"/>
      <c r="S64" s="128"/>
      <c r="T64" s="129"/>
      <c r="U64" s="129"/>
      <c r="V64" s="129"/>
      <c r="W64" s="130"/>
      <c r="Z64" s="11">
        <f t="shared" si="1"/>
        <v>1</v>
      </c>
      <c r="AA64" s="11" t="str">
        <f t="shared" si="2"/>
        <v>Q1</v>
      </c>
      <c r="AB64" s="11">
        <f t="shared" si="3"/>
        <v>1900</v>
      </c>
      <c r="AC64" s="11" t="str">
        <f t="shared" si="7"/>
        <v>Q1 1900</v>
      </c>
      <c r="AD64" s="13"/>
      <c r="AE64" s="8"/>
      <c r="AF64" s="19">
        <f t="shared" si="5"/>
        <v>0</v>
      </c>
    </row>
    <row r="65" spans="1:32" x14ac:dyDescent="0.45">
      <c r="A65" s="2"/>
      <c r="B65" s="46">
        <v>29</v>
      </c>
      <c r="C65" s="114"/>
      <c r="D65" s="115"/>
      <c r="E65" s="116"/>
      <c r="F65" s="117"/>
      <c r="G65" s="45"/>
      <c r="H65" s="118" t="str">
        <f t="shared" si="0"/>
        <v/>
      </c>
      <c r="I65" s="119"/>
      <c r="P65" s="40">
        <v>50</v>
      </c>
      <c r="Q65" s="131"/>
      <c r="R65" s="132"/>
      <c r="S65" s="133"/>
      <c r="T65" s="134"/>
      <c r="U65" s="134"/>
      <c r="V65" s="134"/>
      <c r="W65" s="135"/>
      <c r="Z65" s="11">
        <f t="shared" si="1"/>
        <v>1</v>
      </c>
      <c r="AA65" s="11" t="str">
        <f t="shared" si="2"/>
        <v>Q1</v>
      </c>
      <c r="AB65" s="11">
        <f t="shared" si="3"/>
        <v>1900</v>
      </c>
      <c r="AC65" s="11" t="str">
        <f t="shared" ref="AC65:AC67" si="8">AA65&amp;" "&amp;AB65</f>
        <v>Q1 1900</v>
      </c>
      <c r="AD65" s="13"/>
      <c r="AE65" s="8"/>
      <c r="AF65" s="19">
        <f t="shared" si="5"/>
        <v>0</v>
      </c>
    </row>
    <row r="66" spans="1:32" x14ac:dyDescent="0.45">
      <c r="A66" s="2"/>
      <c r="B66" s="46">
        <v>30</v>
      </c>
      <c r="C66" s="114"/>
      <c r="D66" s="115"/>
      <c r="E66" s="116"/>
      <c r="F66" s="117"/>
      <c r="G66" s="45"/>
      <c r="H66" s="118" t="str">
        <f t="shared" si="0"/>
        <v/>
      </c>
      <c r="I66" s="119"/>
      <c r="P66" s="41">
        <v>51</v>
      </c>
      <c r="Q66" s="126"/>
      <c r="R66" s="127"/>
      <c r="S66" s="128"/>
      <c r="T66" s="129"/>
      <c r="U66" s="129"/>
      <c r="V66" s="129"/>
      <c r="W66" s="130"/>
      <c r="Z66" s="11">
        <f t="shared" si="1"/>
        <v>1</v>
      </c>
      <c r="AA66" s="11" t="str">
        <f t="shared" si="2"/>
        <v>Q1</v>
      </c>
      <c r="AB66" s="11">
        <f t="shared" si="3"/>
        <v>1900</v>
      </c>
      <c r="AC66" s="11" t="str">
        <f t="shared" si="8"/>
        <v>Q1 1900</v>
      </c>
      <c r="AD66" s="13"/>
      <c r="AE66" s="8"/>
      <c r="AF66" s="19">
        <f t="shared" si="5"/>
        <v>0</v>
      </c>
    </row>
    <row r="67" spans="1:32" x14ac:dyDescent="0.45">
      <c r="A67" s="2"/>
      <c r="B67" s="46">
        <v>31</v>
      </c>
      <c r="C67" s="114"/>
      <c r="D67" s="115"/>
      <c r="E67" s="116"/>
      <c r="F67" s="117"/>
      <c r="G67" s="45"/>
      <c r="H67" s="118" t="str">
        <f t="shared" si="0"/>
        <v/>
      </c>
      <c r="I67" s="119"/>
      <c r="P67" s="41">
        <v>52</v>
      </c>
      <c r="Q67" s="126"/>
      <c r="R67" s="127"/>
      <c r="S67" s="128"/>
      <c r="T67" s="129"/>
      <c r="U67" s="129"/>
      <c r="V67" s="129"/>
      <c r="W67" s="130"/>
      <c r="Z67" s="11">
        <f t="shared" si="1"/>
        <v>1</v>
      </c>
      <c r="AA67" s="11" t="str">
        <f t="shared" si="2"/>
        <v>Q1</v>
      </c>
      <c r="AB67" s="11">
        <f t="shared" si="3"/>
        <v>1900</v>
      </c>
      <c r="AC67" s="11" t="str">
        <f t="shared" si="8"/>
        <v>Q1 1900</v>
      </c>
      <c r="AD67" s="13"/>
      <c r="AE67" s="8"/>
      <c r="AF67" s="19">
        <f t="shared" si="5"/>
        <v>0</v>
      </c>
    </row>
    <row r="68" spans="1:32" x14ac:dyDescent="0.45">
      <c r="A68" s="2"/>
      <c r="B68" s="46">
        <v>32</v>
      </c>
      <c r="C68" s="114"/>
      <c r="D68" s="115"/>
      <c r="E68" s="116"/>
      <c r="F68" s="117"/>
      <c r="G68" s="45"/>
      <c r="H68" s="118" t="str">
        <f t="shared" si="0"/>
        <v/>
      </c>
      <c r="I68" s="119"/>
      <c r="P68" s="40">
        <v>53</v>
      </c>
      <c r="Q68" s="131"/>
      <c r="R68" s="132"/>
      <c r="S68" s="133"/>
      <c r="T68" s="134"/>
      <c r="U68" s="134"/>
      <c r="V68" s="134"/>
      <c r="W68" s="135"/>
      <c r="Z68" s="11">
        <f t="shared" si="1"/>
        <v>1</v>
      </c>
      <c r="AA68" s="11" t="str">
        <f t="shared" si="2"/>
        <v>Q1</v>
      </c>
      <c r="AB68" s="11">
        <f t="shared" si="3"/>
        <v>1900</v>
      </c>
      <c r="AC68" s="11" t="str">
        <f t="shared" ref="AC68" si="9">AA68&amp;" "&amp;AB68</f>
        <v>Q1 1900</v>
      </c>
      <c r="AD68" s="13"/>
      <c r="AE68" s="8"/>
      <c r="AF68" s="19">
        <f t="shared" si="5"/>
        <v>0</v>
      </c>
    </row>
    <row r="69" spans="1:32" x14ac:dyDescent="0.45">
      <c r="B69" s="46">
        <v>32</v>
      </c>
      <c r="C69" s="114"/>
      <c r="D69" s="115"/>
      <c r="E69" s="116"/>
      <c r="F69" s="117"/>
      <c r="G69" s="45"/>
      <c r="H69" s="118" t="str">
        <f t="shared" si="0"/>
        <v/>
      </c>
      <c r="I69" s="119"/>
      <c r="P69" s="41">
        <v>54</v>
      </c>
      <c r="Q69" s="126"/>
      <c r="R69" s="127"/>
      <c r="S69" s="128"/>
      <c r="T69" s="129"/>
      <c r="U69" s="129"/>
      <c r="V69" s="129"/>
      <c r="W69" s="130"/>
      <c r="Z69" s="11">
        <f t="shared" ref="Z69:Z79" si="10">MONTH(AF69)</f>
        <v>1</v>
      </c>
      <c r="AA69" s="11" t="str">
        <f t="shared" si="2"/>
        <v>Q1</v>
      </c>
      <c r="AB69" s="11">
        <f t="shared" ref="AB69:AB79" si="11">YEAR(AF69)</f>
        <v>1900</v>
      </c>
      <c r="AC69" s="11" t="str">
        <f t="shared" ref="AC69:AC80" si="12">AA69&amp;" "&amp;AB69</f>
        <v>Q1 1900</v>
      </c>
      <c r="AD69" s="13"/>
      <c r="AE69" s="8"/>
      <c r="AF69" s="19">
        <f t="shared" si="5"/>
        <v>0</v>
      </c>
    </row>
    <row r="70" spans="1:32" x14ac:dyDescent="0.45">
      <c r="B70" s="46">
        <v>32</v>
      </c>
      <c r="C70" s="114"/>
      <c r="D70" s="115"/>
      <c r="E70" s="116"/>
      <c r="F70" s="117"/>
      <c r="G70" s="45"/>
      <c r="H70" s="118" t="str">
        <f t="shared" si="0"/>
        <v/>
      </c>
      <c r="I70" s="119"/>
      <c r="P70" s="40">
        <v>55</v>
      </c>
      <c r="Q70" s="131"/>
      <c r="R70" s="132"/>
      <c r="S70" s="133"/>
      <c r="T70" s="134"/>
      <c r="U70" s="134"/>
      <c r="V70" s="134"/>
      <c r="W70" s="135"/>
      <c r="Z70" s="11">
        <f t="shared" si="10"/>
        <v>1</v>
      </c>
      <c r="AA70" s="11" t="str">
        <f t="shared" si="2"/>
        <v>Q1</v>
      </c>
      <c r="AB70" s="11">
        <f t="shared" si="11"/>
        <v>1900</v>
      </c>
      <c r="AC70" s="11" t="str">
        <f t="shared" si="12"/>
        <v>Q1 1900</v>
      </c>
      <c r="AD70" s="13"/>
      <c r="AE70" s="8"/>
      <c r="AF70" s="19">
        <f t="shared" si="5"/>
        <v>0</v>
      </c>
    </row>
    <row r="71" spans="1:32" x14ac:dyDescent="0.45">
      <c r="B71" s="46">
        <v>32</v>
      </c>
      <c r="C71" s="114"/>
      <c r="D71" s="115"/>
      <c r="E71" s="116"/>
      <c r="F71" s="117"/>
      <c r="G71" s="45"/>
      <c r="H71" s="118" t="str">
        <f t="shared" si="0"/>
        <v/>
      </c>
      <c r="I71" s="119"/>
      <c r="P71" s="41">
        <v>56</v>
      </c>
      <c r="Q71" s="126"/>
      <c r="R71" s="127"/>
      <c r="S71" s="128"/>
      <c r="T71" s="129"/>
      <c r="U71" s="129"/>
      <c r="V71" s="129"/>
      <c r="W71" s="130"/>
      <c r="Z71" s="11">
        <f t="shared" si="10"/>
        <v>1</v>
      </c>
      <c r="AA71" s="11" t="str">
        <f t="shared" si="2"/>
        <v>Q1</v>
      </c>
      <c r="AB71" s="11">
        <f t="shared" si="11"/>
        <v>1900</v>
      </c>
      <c r="AC71" s="11" t="str">
        <f t="shared" si="12"/>
        <v>Q1 1900</v>
      </c>
      <c r="AD71" s="13"/>
      <c r="AE71" s="8"/>
      <c r="AF71" s="19">
        <f t="shared" si="5"/>
        <v>0</v>
      </c>
    </row>
    <row r="72" spans="1:32" x14ac:dyDescent="0.45">
      <c r="B72" s="46">
        <v>32</v>
      </c>
      <c r="C72" s="114"/>
      <c r="D72" s="115"/>
      <c r="E72" s="116"/>
      <c r="F72" s="117"/>
      <c r="G72" s="45"/>
      <c r="H72" s="118" t="str">
        <f t="shared" si="0"/>
        <v/>
      </c>
      <c r="I72" s="119"/>
      <c r="P72" s="40">
        <v>57</v>
      </c>
      <c r="Q72" s="131"/>
      <c r="R72" s="132"/>
      <c r="S72" s="133"/>
      <c r="T72" s="134"/>
      <c r="U72" s="134"/>
      <c r="V72" s="134"/>
      <c r="W72" s="135"/>
      <c r="Z72" s="11">
        <f t="shared" si="10"/>
        <v>1</v>
      </c>
      <c r="AA72" s="11" t="str">
        <f t="shared" si="2"/>
        <v>Q1</v>
      </c>
      <c r="AB72" s="11">
        <f t="shared" si="11"/>
        <v>1900</v>
      </c>
      <c r="AC72" s="11" t="str">
        <f t="shared" si="12"/>
        <v>Q1 1900</v>
      </c>
      <c r="AD72" s="13"/>
      <c r="AE72" s="8"/>
      <c r="AF72" s="19">
        <f t="shared" si="5"/>
        <v>0</v>
      </c>
    </row>
    <row r="73" spans="1:32" x14ac:dyDescent="0.45">
      <c r="B73" s="46">
        <v>32</v>
      </c>
      <c r="C73" s="114"/>
      <c r="D73" s="115"/>
      <c r="E73" s="116"/>
      <c r="F73" s="117"/>
      <c r="G73" s="45"/>
      <c r="H73" s="118" t="str">
        <f t="shared" si="0"/>
        <v/>
      </c>
      <c r="I73" s="119"/>
      <c r="P73" s="41">
        <v>58</v>
      </c>
      <c r="Q73" s="126"/>
      <c r="R73" s="127"/>
      <c r="S73" s="128"/>
      <c r="T73" s="129"/>
      <c r="U73" s="129"/>
      <c r="V73" s="129"/>
      <c r="W73" s="130"/>
      <c r="Z73" s="11">
        <f t="shared" si="10"/>
        <v>1</v>
      </c>
      <c r="AA73" s="11" t="str">
        <f t="shared" si="2"/>
        <v>Q1</v>
      </c>
      <c r="AB73" s="11">
        <f t="shared" si="11"/>
        <v>1900</v>
      </c>
      <c r="AC73" s="11" t="str">
        <f t="shared" si="12"/>
        <v>Q1 1900</v>
      </c>
      <c r="AD73" s="13"/>
      <c r="AE73" s="8"/>
      <c r="AF73" s="19">
        <f t="shared" si="5"/>
        <v>0</v>
      </c>
    </row>
    <row r="74" spans="1:32" x14ac:dyDescent="0.45">
      <c r="B74" s="46">
        <v>32</v>
      </c>
      <c r="C74" s="114"/>
      <c r="D74" s="115"/>
      <c r="E74" s="116"/>
      <c r="F74" s="117"/>
      <c r="G74" s="45"/>
      <c r="H74" s="118" t="str">
        <f t="shared" si="0"/>
        <v/>
      </c>
      <c r="I74" s="119"/>
      <c r="P74" s="40">
        <v>59</v>
      </c>
      <c r="Q74" s="131"/>
      <c r="R74" s="132"/>
      <c r="S74" s="133"/>
      <c r="T74" s="134"/>
      <c r="U74" s="134"/>
      <c r="V74" s="134"/>
      <c r="W74" s="135"/>
      <c r="Z74" s="11">
        <f t="shared" si="10"/>
        <v>1</v>
      </c>
      <c r="AA74" s="11" t="str">
        <f t="shared" si="2"/>
        <v>Q1</v>
      </c>
      <c r="AB74" s="11">
        <f t="shared" si="11"/>
        <v>1900</v>
      </c>
      <c r="AC74" s="11" t="str">
        <f t="shared" si="12"/>
        <v>Q1 1900</v>
      </c>
      <c r="AD74" s="13"/>
      <c r="AE74" s="8"/>
      <c r="AF74" s="19">
        <f t="shared" si="5"/>
        <v>0</v>
      </c>
    </row>
    <row r="75" spans="1:32" x14ac:dyDescent="0.45">
      <c r="B75" s="46">
        <v>32</v>
      </c>
      <c r="C75" s="114"/>
      <c r="D75" s="115"/>
      <c r="E75" s="116"/>
      <c r="F75" s="117"/>
      <c r="G75" s="45"/>
      <c r="H75" s="118" t="str">
        <f t="shared" si="0"/>
        <v/>
      </c>
      <c r="I75" s="119"/>
      <c r="P75" s="40">
        <v>60</v>
      </c>
      <c r="Q75" s="131"/>
      <c r="R75" s="132"/>
      <c r="S75" s="133"/>
      <c r="T75" s="134"/>
      <c r="U75" s="134"/>
      <c r="V75" s="134"/>
      <c r="W75" s="135"/>
      <c r="Z75" s="11">
        <f t="shared" si="10"/>
        <v>1</v>
      </c>
      <c r="AA75" s="11" t="str">
        <f t="shared" si="2"/>
        <v>Q1</v>
      </c>
      <c r="AB75" s="11">
        <f t="shared" si="11"/>
        <v>1900</v>
      </c>
      <c r="AC75" s="11" t="str">
        <f t="shared" si="12"/>
        <v>Q1 1900</v>
      </c>
      <c r="AD75" s="13"/>
      <c r="AE75" s="8"/>
      <c r="AF75" s="19">
        <f t="shared" si="5"/>
        <v>0</v>
      </c>
    </row>
    <row r="76" spans="1:32" x14ac:dyDescent="0.45">
      <c r="B76" s="46">
        <v>32</v>
      </c>
      <c r="C76" s="114"/>
      <c r="D76" s="115"/>
      <c r="E76" s="116"/>
      <c r="F76" s="117"/>
      <c r="G76" s="45"/>
      <c r="H76" s="118" t="str">
        <f t="shared" si="0"/>
        <v/>
      </c>
      <c r="I76" s="119"/>
      <c r="Z76" s="11">
        <f t="shared" si="10"/>
        <v>1</v>
      </c>
      <c r="AA76" s="11" t="str">
        <f t="shared" si="2"/>
        <v>Q1</v>
      </c>
      <c r="AB76" s="11">
        <f t="shared" si="11"/>
        <v>1900</v>
      </c>
      <c r="AC76" s="11" t="str">
        <f t="shared" si="12"/>
        <v>Q1 1900</v>
      </c>
      <c r="AD76" s="13"/>
      <c r="AE76" s="8"/>
      <c r="AF76" s="19">
        <f t="shared" si="5"/>
        <v>0</v>
      </c>
    </row>
    <row r="77" spans="1:32" x14ac:dyDescent="0.45">
      <c r="B77" s="46">
        <v>32</v>
      </c>
      <c r="C77" s="114"/>
      <c r="D77" s="115"/>
      <c r="E77" s="116"/>
      <c r="F77" s="117"/>
      <c r="G77" s="45"/>
      <c r="H77" s="118" t="str">
        <f t="shared" si="0"/>
        <v/>
      </c>
      <c r="I77" s="119"/>
      <c r="Z77" s="11">
        <f t="shared" si="10"/>
        <v>1</v>
      </c>
      <c r="AA77" s="11" t="str">
        <f t="shared" si="2"/>
        <v>Q1</v>
      </c>
      <c r="AB77" s="11">
        <f t="shared" si="11"/>
        <v>1900</v>
      </c>
      <c r="AC77" s="11" t="str">
        <f t="shared" si="12"/>
        <v>Q1 1900</v>
      </c>
      <c r="AD77" s="13"/>
      <c r="AE77" s="8"/>
      <c r="AF77" s="19">
        <f t="shared" si="5"/>
        <v>0</v>
      </c>
    </row>
    <row r="78" spans="1:32" x14ac:dyDescent="0.45">
      <c r="B78" s="46">
        <v>32</v>
      </c>
      <c r="C78" s="114"/>
      <c r="D78" s="115"/>
      <c r="E78" s="116"/>
      <c r="F78" s="117"/>
      <c r="G78" s="45"/>
      <c r="H78" s="118" t="str">
        <f t="shared" si="0"/>
        <v/>
      </c>
      <c r="I78" s="119"/>
      <c r="Z78" s="11">
        <f t="shared" si="10"/>
        <v>1</v>
      </c>
      <c r="AA78" s="11" t="str">
        <f t="shared" si="2"/>
        <v>Q1</v>
      </c>
      <c r="AB78" s="11">
        <f t="shared" si="11"/>
        <v>1900</v>
      </c>
      <c r="AC78" s="11" t="str">
        <f t="shared" si="12"/>
        <v>Q1 1900</v>
      </c>
      <c r="AD78" s="13"/>
      <c r="AE78" s="8"/>
      <c r="AF78" s="19">
        <f t="shared" si="5"/>
        <v>0</v>
      </c>
    </row>
    <row r="79" spans="1:32" x14ac:dyDescent="0.45">
      <c r="B79" s="44">
        <v>32</v>
      </c>
      <c r="C79" s="120"/>
      <c r="D79" s="121"/>
      <c r="E79" s="122"/>
      <c r="F79" s="123"/>
      <c r="G79" s="45"/>
      <c r="H79" s="124" t="str">
        <f t="shared" si="0"/>
        <v/>
      </c>
      <c r="I79" s="125"/>
      <c r="Z79" s="11">
        <f t="shared" si="10"/>
        <v>1</v>
      </c>
      <c r="AA79" s="11" t="str">
        <f t="shared" si="2"/>
        <v>Q1</v>
      </c>
      <c r="AB79" s="11">
        <f t="shared" si="11"/>
        <v>1900</v>
      </c>
      <c r="AC79" s="11" t="str">
        <f t="shared" si="12"/>
        <v>Q1 1900</v>
      </c>
      <c r="AD79" s="13"/>
      <c r="AE79" s="8"/>
      <c r="AF79" s="19">
        <f t="shared" si="5"/>
        <v>0</v>
      </c>
    </row>
    <row r="80" spans="1:32" x14ac:dyDescent="0.45">
      <c r="E80" s="160">
        <f>SUM(E37:E79)</f>
        <v>0</v>
      </c>
      <c r="F80" s="161"/>
      <c r="Z80" s="11">
        <f>MONTH(AF80)</f>
        <v>1</v>
      </c>
      <c r="AA80" s="11" t="str">
        <f t="shared" si="2"/>
        <v>Q1</v>
      </c>
      <c r="AB80" s="11">
        <f>YEAR(AF80)</f>
        <v>1900</v>
      </c>
      <c r="AC80" s="11" t="str">
        <f t="shared" si="12"/>
        <v>Q1 1900</v>
      </c>
      <c r="AD80" s="13"/>
      <c r="AE80" s="8"/>
      <c r="AF80" s="19">
        <f t="shared" si="5"/>
        <v>0</v>
      </c>
    </row>
  </sheetData>
  <sheetProtection algorithmName="SHA-512" hashValue="hCTzbfuwd+lThM/2xPNN2AWGpOyEgqfbOfbARCQV8xlGnu7JxT9seV9SQn2rk4wkBOrD0Sh7SEjVpaor10Z6wQ==" saltValue="6t54pHRBpJ0WB1hldFO0lg==" spinCount="100000" sheet="1" objects="1" scenarios="1"/>
  <mergeCells count="274">
    <mergeCell ref="H56:I56"/>
    <mergeCell ref="E38:F38"/>
    <mergeCell ref="E80:F80"/>
    <mergeCell ref="E39:F39"/>
    <mergeCell ref="E40:F40"/>
    <mergeCell ref="E41:F41"/>
    <mergeCell ref="E42:F42"/>
    <mergeCell ref="E43:F43"/>
    <mergeCell ref="E44:F44"/>
    <mergeCell ref="E45:F45"/>
    <mergeCell ref="E46:F46"/>
    <mergeCell ref="E47:F47"/>
    <mergeCell ref="E48:F48"/>
    <mergeCell ref="E49:F49"/>
    <mergeCell ref="E50:F50"/>
    <mergeCell ref="E51:F51"/>
    <mergeCell ref="H51:I51"/>
    <mergeCell ref="H52:I52"/>
    <mergeCell ref="H53:I53"/>
    <mergeCell ref="H54:I54"/>
    <mergeCell ref="H55:I55"/>
    <mergeCell ref="H46:I46"/>
    <mergeCell ref="H47:I47"/>
    <mergeCell ref="C44:D44"/>
    <mergeCell ref="C45:D45"/>
    <mergeCell ref="C36:D36"/>
    <mergeCell ref="H48:I48"/>
    <mergeCell ref="H49:I49"/>
    <mergeCell ref="H50:I50"/>
    <mergeCell ref="H41:I41"/>
    <mergeCell ref="H42:I42"/>
    <mergeCell ref="H43:I43"/>
    <mergeCell ref="H44:I44"/>
    <mergeCell ref="H45:I45"/>
    <mergeCell ref="H36:I36"/>
    <mergeCell ref="H37:I37"/>
    <mergeCell ref="H38:I38"/>
    <mergeCell ref="H39:I39"/>
    <mergeCell ref="H40:I40"/>
    <mergeCell ref="C37:D37"/>
    <mergeCell ref="C38:D38"/>
    <mergeCell ref="C39:D39"/>
    <mergeCell ref="C40:D40"/>
    <mergeCell ref="Q41:R41"/>
    <mergeCell ref="S41:W41"/>
    <mergeCell ref="Q42:R42"/>
    <mergeCell ref="C56:D56"/>
    <mergeCell ref="E36:F36"/>
    <mergeCell ref="E37:F37"/>
    <mergeCell ref="E52:F52"/>
    <mergeCell ref="E53:F53"/>
    <mergeCell ref="E54:F54"/>
    <mergeCell ref="E55:F55"/>
    <mergeCell ref="E56:F56"/>
    <mergeCell ref="C51:D51"/>
    <mergeCell ref="C52:D52"/>
    <mergeCell ref="C53:D53"/>
    <mergeCell ref="C54:D54"/>
    <mergeCell ref="C55:D55"/>
    <mergeCell ref="C46:D46"/>
    <mergeCell ref="C47:D47"/>
    <mergeCell ref="C48:D48"/>
    <mergeCell ref="C49:D49"/>
    <mergeCell ref="C50:D50"/>
    <mergeCell ref="C41:D41"/>
    <mergeCell ref="C42:D42"/>
    <mergeCell ref="C43:D43"/>
    <mergeCell ref="Q33:R33"/>
    <mergeCell ref="S33:W33"/>
    <mergeCell ref="Q34:R34"/>
    <mergeCell ref="S34:W34"/>
    <mergeCell ref="Q35:R35"/>
    <mergeCell ref="S35:W35"/>
    <mergeCell ref="Q36:R36"/>
    <mergeCell ref="S36:W36"/>
    <mergeCell ref="Q37:R37"/>
    <mergeCell ref="S37:W37"/>
    <mergeCell ref="Q38:R38"/>
    <mergeCell ref="S38:W38"/>
    <mergeCell ref="Q39:R39"/>
    <mergeCell ref="S39:W39"/>
    <mergeCell ref="Q40:R40"/>
    <mergeCell ref="S40:W40"/>
    <mergeCell ref="B32:O34"/>
    <mergeCell ref="Q25:R25"/>
    <mergeCell ref="S25:W25"/>
    <mergeCell ref="Q26:R26"/>
    <mergeCell ref="S26:W26"/>
    <mergeCell ref="S30:W30"/>
    <mergeCell ref="Q31:R31"/>
    <mergeCell ref="S31:W31"/>
    <mergeCell ref="Q32:R32"/>
    <mergeCell ref="S32:W32"/>
    <mergeCell ref="S27:W27"/>
    <mergeCell ref="Q28:R28"/>
    <mergeCell ref="S28:W28"/>
    <mergeCell ref="Q29:R29"/>
    <mergeCell ref="S29:W29"/>
    <mergeCell ref="I26:K26"/>
    <mergeCell ref="I28:K28"/>
    <mergeCell ref="B26:H26"/>
    <mergeCell ref="Q15:R15"/>
    <mergeCell ref="Q18:R18"/>
    <mergeCell ref="Q21:R21"/>
    <mergeCell ref="Q24:R24"/>
    <mergeCell ref="Q27:R27"/>
    <mergeCell ref="Q30:R30"/>
    <mergeCell ref="C17:E17"/>
    <mergeCell ref="F17:K17"/>
    <mergeCell ref="S15:W15"/>
    <mergeCell ref="Q16:R16"/>
    <mergeCell ref="S16:W16"/>
    <mergeCell ref="Q17:R17"/>
    <mergeCell ref="S17:W17"/>
    <mergeCell ref="S18:W18"/>
    <mergeCell ref="Q19:R19"/>
    <mergeCell ref="S19:W19"/>
    <mergeCell ref="Q20:R20"/>
    <mergeCell ref="S20:W20"/>
    <mergeCell ref="S21:W21"/>
    <mergeCell ref="Q22:R22"/>
    <mergeCell ref="S22:W22"/>
    <mergeCell ref="Q23:R23"/>
    <mergeCell ref="S23:W23"/>
    <mergeCell ref="S24:W24"/>
    <mergeCell ref="B28:H28"/>
    <mergeCell ref="C11:E11"/>
    <mergeCell ref="C13:E13"/>
    <mergeCell ref="C15:E15"/>
    <mergeCell ref="C21:E21"/>
    <mergeCell ref="C23:E23"/>
    <mergeCell ref="C19:E19"/>
    <mergeCell ref="F11:K11"/>
    <mergeCell ref="F13:K13"/>
    <mergeCell ref="F15:K15"/>
    <mergeCell ref="F21:K21"/>
    <mergeCell ref="F23:K23"/>
    <mergeCell ref="F19:K19"/>
    <mergeCell ref="C57:D57"/>
    <mergeCell ref="E57:F57"/>
    <mergeCell ref="H57:I57"/>
    <mergeCell ref="C58:D58"/>
    <mergeCell ref="E58:F58"/>
    <mergeCell ref="H58:I58"/>
    <mergeCell ref="C59:D59"/>
    <mergeCell ref="E59:F59"/>
    <mergeCell ref="H59:I59"/>
    <mergeCell ref="C60:D60"/>
    <mergeCell ref="E60:F60"/>
    <mergeCell ref="H60:I60"/>
    <mergeCell ref="C61:D61"/>
    <mergeCell ref="E61:F61"/>
    <mergeCell ref="H61:I61"/>
    <mergeCell ref="C62:D62"/>
    <mergeCell ref="E62:F62"/>
    <mergeCell ref="H62:I62"/>
    <mergeCell ref="C63:D63"/>
    <mergeCell ref="E63:F63"/>
    <mergeCell ref="H63:I63"/>
    <mergeCell ref="C64:D64"/>
    <mergeCell ref="E64:F64"/>
    <mergeCell ref="H64:I64"/>
    <mergeCell ref="C65:D65"/>
    <mergeCell ref="E65:F65"/>
    <mergeCell ref="H65:I65"/>
    <mergeCell ref="C66:D66"/>
    <mergeCell ref="E66:F66"/>
    <mergeCell ref="H66:I66"/>
    <mergeCell ref="C67:D67"/>
    <mergeCell ref="E67:F67"/>
    <mergeCell ref="H67:I67"/>
    <mergeCell ref="C68:D68"/>
    <mergeCell ref="E68:F68"/>
    <mergeCell ref="H68:I68"/>
    <mergeCell ref="Q47:R47"/>
    <mergeCell ref="S47:W47"/>
    <mergeCell ref="S42:W42"/>
    <mergeCell ref="Q43:R43"/>
    <mergeCell ref="S43:W43"/>
    <mergeCell ref="Q44:R44"/>
    <mergeCell ref="S44:W44"/>
    <mergeCell ref="Q45:R45"/>
    <mergeCell ref="S45:W45"/>
    <mergeCell ref="Q46:R46"/>
    <mergeCell ref="S46:W46"/>
    <mergeCell ref="Q48:R48"/>
    <mergeCell ref="S48:W48"/>
    <mergeCell ref="Q49:R49"/>
    <mergeCell ref="S49:W49"/>
    <mergeCell ref="Q50:R50"/>
    <mergeCell ref="S50:W50"/>
    <mergeCell ref="Q51:R51"/>
    <mergeCell ref="S51:W51"/>
    <mergeCell ref="Q52:R52"/>
    <mergeCell ref="S52:W52"/>
    <mergeCell ref="Q53:R53"/>
    <mergeCell ref="S53:W53"/>
    <mergeCell ref="Q54:R54"/>
    <mergeCell ref="S54:W54"/>
    <mergeCell ref="Q55:R55"/>
    <mergeCell ref="S55:W55"/>
    <mergeCell ref="Q56:R56"/>
    <mergeCell ref="S56:W56"/>
    <mergeCell ref="Q57:R57"/>
    <mergeCell ref="S57:W57"/>
    <mergeCell ref="Q58:R58"/>
    <mergeCell ref="S58:W58"/>
    <mergeCell ref="Q59:R59"/>
    <mergeCell ref="S59:W59"/>
    <mergeCell ref="Q60:R60"/>
    <mergeCell ref="S60:W60"/>
    <mergeCell ref="Q61:R61"/>
    <mergeCell ref="S61:W61"/>
    <mergeCell ref="Q62:R62"/>
    <mergeCell ref="S62:W62"/>
    <mergeCell ref="Q63:R63"/>
    <mergeCell ref="S63:W63"/>
    <mergeCell ref="Q64:R64"/>
    <mergeCell ref="S64:W64"/>
    <mergeCell ref="Q65:R65"/>
    <mergeCell ref="S65:W65"/>
    <mergeCell ref="Q66:R66"/>
    <mergeCell ref="S66:W66"/>
    <mergeCell ref="Q67:R67"/>
    <mergeCell ref="S67:W67"/>
    <mergeCell ref="Q73:R73"/>
    <mergeCell ref="S73:W73"/>
    <mergeCell ref="Q74:R74"/>
    <mergeCell ref="S74:W74"/>
    <mergeCell ref="Q75:R75"/>
    <mergeCell ref="S75:W75"/>
    <mergeCell ref="Q68:R68"/>
    <mergeCell ref="S68:W68"/>
    <mergeCell ref="Q69:R69"/>
    <mergeCell ref="S69:W69"/>
    <mergeCell ref="Q70:R70"/>
    <mergeCell ref="S70:W70"/>
    <mergeCell ref="Q71:R71"/>
    <mergeCell ref="S71:W71"/>
    <mergeCell ref="Q72:R72"/>
    <mergeCell ref="S72:W72"/>
    <mergeCell ref="C69:D69"/>
    <mergeCell ref="E69:F69"/>
    <mergeCell ref="H69:I69"/>
    <mergeCell ref="C70:D70"/>
    <mergeCell ref="E70:F70"/>
    <mergeCell ref="H70:I70"/>
    <mergeCell ref="C71:D71"/>
    <mergeCell ref="E71:F71"/>
    <mergeCell ref="H71:I71"/>
    <mergeCell ref="C72:D72"/>
    <mergeCell ref="E72:F72"/>
    <mergeCell ref="H72:I72"/>
    <mergeCell ref="C73:D73"/>
    <mergeCell ref="E73:F73"/>
    <mergeCell ref="H73:I73"/>
    <mergeCell ref="C74:D74"/>
    <mergeCell ref="E74:F74"/>
    <mergeCell ref="H74:I74"/>
    <mergeCell ref="C78:D78"/>
    <mergeCell ref="E78:F78"/>
    <mergeCell ref="H78:I78"/>
    <mergeCell ref="C79:D79"/>
    <mergeCell ref="E79:F79"/>
    <mergeCell ref="H79:I79"/>
    <mergeCell ref="C75:D75"/>
    <mergeCell ref="E75:F75"/>
    <mergeCell ref="H75:I75"/>
    <mergeCell ref="C76:D76"/>
    <mergeCell ref="E76:F76"/>
    <mergeCell ref="H76:I76"/>
    <mergeCell ref="C77:D77"/>
    <mergeCell ref="E77:F77"/>
    <mergeCell ref="H77:I77"/>
  </mergeCells>
  <dataValidations count="2">
    <dataValidation type="list" allowBlank="1" showInputMessage="1" showErrorMessage="1" sqref="F17" xr:uid="{00000000-0002-0000-0000-000000000000}">
      <formula1>$Z$1:$Z$3</formula1>
    </dataValidation>
    <dataValidation type="list" allowBlank="1" showInputMessage="1" showErrorMessage="1" sqref="F19:K19" xr:uid="{00000000-0002-0000-0000-000001000000}">
      <formula1>$AA$1:$AA$30</formula1>
    </dataValidation>
  </dataValidations>
  <pageMargins left="0.70866141732283472" right="0.70866141732283472" top="0.74803149606299213" bottom="0.74803149606299213" header="0.31496062992125984" footer="0.31496062992125984"/>
  <pageSetup paperSize="9" scale="3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D201"/>
  <sheetViews>
    <sheetView windowProtection="1" showGridLines="0" workbookViewId="0">
      <selection activeCell="C18" sqref="C18"/>
    </sheetView>
  </sheetViews>
  <sheetFormatPr defaultColWidth="9.1328125" defaultRowHeight="14.25" x14ac:dyDescent="0.45"/>
  <cols>
    <col min="1" max="1" width="15.796875" style="30" customWidth="1"/>
    <col min="2" max="2" width="15.86328125" style="31" customWidth="1"/>
    <col min="3" max="3" width="91.53125" style="31" customWidth="1"/>
    <col min="4" max="4" width="44" style="31" bestFit="1" customWidth="1"/>
    <col min="5" max="16384" width="9.1328125" style="29"/>
  </cols>
  <sheetData>
    <row r="1" spans="1:4" ht="55.5" x14ac:dyDescent="0.45">
      <c r="A1" s="47" t="s">
        <v>94</v>
      </c>
      <c r="B1" s="47" t="s">
        <v>91</v>
      </c>
      <c r="C1" s="51" t="s">
        <v>104</v>
      </c>
      <c r="D1" s="52" t="s">
        <v>87</v>
      </c>
    </row>
    <row r="2" spans="1:4" x14ac:dyDescent="0.45">
      <c r="A2" s="53"/>
      <c r="B2" s="54"/>
      <c r="C2" s="55"/>
      <c r="D2" s="56"/>
    </row>
    <row r="3" spans="1:4" x14ac:dyDescent="0.45">
      <c r="A3" s="53"/>
      <c r="B3" s="54"/>
      <c r="C3" s="54"/>
      <c r="D3" s="56"/>
    </row>
    <row r="4" spans="1:4" x14ac:dyDescent="0.45">
      <c r="A4" s="53"/>
      <c r="B4" s="54"/>
      <c r="C4" s="54"/>
      <c r="D4" s="56"/>
    </row>
    <row r="5" spans="1:4" x14ac:dyDescent="0.45">
      <c r="A5" s="53"/>
      <c r="B5" s="54"/>
      <c r="C5" s="54"/>
      <c r="D5" s="56"/>
    </row>
    <row r="6" spans="1:4" x14ac:dyDescent="0.45">
      <c r="A6" s="53"/>
      <c r="B6" s="54"/>
      <c r="C6" s="54"/>
      <c r="D6" s="56"/>
    </row>
    <row r="7" spans="1:4" x14ac:dyDescent="0.45">
      <c r="A7" s="53"/>
      <c r="B7" s="54"/>
      <c r="C7" s="54"/>
      <c r="D7" s="56"/>
    </row>
    <row r="8" spans="1:4" x14ac:dyDescent="0.45">
      <c r="A8" s="53"/>
      <c r="B8" s="54"/>
      <c r="C8" s="54"/>
      <c r="D8" s="56"/>
    </row>
    <row r="9" spans="1:4" x14ac:dyDescent="0.45">
      <c r="A9" s="53"/>
      <c r="B9" s="54"/>
      <c r="C9" s="54"/>
      <c r="D9" s="56"/>
    </row>
    <row r="10" spans="1:4" x14ac:dyDescent="0.45">
      <c r="A10" s="53"/>
      <c r="B10" s="54"/>
      <c r="C10" s="54"/>
      <c r="D10" s="56"/>
    </row>
    <row r="11" spans="1:4" x14ac:dyDescent="0.45">
      <c r="A11" s="53"/>
      <c r="B11" s="54"/>
      <c r="C11" s="54"/>
      <c r="D11" s="56"/>
    </row>
    <row r="12" spans="1:4" x14ac:dyDescent="0.45">
      <c r="A12" s="53"/>
      <c r="B12" s="54"/>
      <c r="C12" s="54"/>
      <c r="D12" s="56"/>
    </row>
    <row r="13" spans="1:4" x14ac:dyDescent="0.45">
      <c r="A13" s="53"/>
      <c r="B13" s="54"/>
      <c r="C13" s="54"/>
      <c r="D13" s="56"/>
    </row>
    <row r="14" spans="1:4" x14ac:dyDescent="0.45">
      <c r="A14" s="53"/>
      <c r="B14" s="54"/>
      <c r="C14" s="54"/>
      <c r="D14" s="56"/>
    </row>
    <row r="15" spans="1:4" x14ac:dyDescent="0.45">
      <c r="A15" s="53"/>
      <c r="B15" s="54"/>
      <c r="C15" s="54"/>
      <c r="D15" s="56"/>
    </row>
    <row r="16" spans="1:4" x14ac:dyDescent="0.45">
      <c r="A16" s="53"/>
      <c r="B16" s="54"/>
      <c r="C16" s="54"/>
      <c r="D16" s="56"/>
    </row>
    <row r="17" spans="1:4" x14ac:dyDescent="0.45">
      <c r="A17" s="53"/>
      <c r="B17" s="54"/>
      <c r="C17" s="54"/>
      <c r="D17" s="56"/>
    </row>
    <row r="18" spans="1:4" x14ac:dyDescent="0.45">
      <c r="A18" s="53"/>
      <c r="B18" s="54"/>
      <c r="C18" s="54"/>
      <c r="D18" s="56"/>
    </row>
    <row r="19" spans="1:4" x14ac:dyDescent="0.45">
      <c r="A19" s="53"/>
      <c r="B19" s="54"/>
      <c r="C19" s="54"/>
      <c r="D19" s="56"/>
    </row>
    <row r="20" spans="1:4" x14ac:dyDescent="0.45">
      <c r="A20" s="53"/>
      <c r="B20" s="54"/>
      <c r="C20" s="54"/>
      <c r="D20" s="56"/>
    </row>
    <row r="21" spans="1:4" x14ac:dyDescent="0.45">
      <c r="A21" s="53"/>
      <c r="B21" s="54"/>
      <c r="C21" s="54"/>
      <c r="D21" s="56"/>
    </row>
    <row r="22" spans="1:4" x14ac:dyDescent="0.45">
      <c r="A22" s="53"/>
      <c r="B22" s="54"/>
      <c r="C22" s="54"/>
      <c r="D22" s="56"/>
    </row>
    <row r="23" spans="1:4" x14ac:dyDescent="0.45">
      <c r="A23" s="53"/>
      <c r="B23" s="54"/>
      <c r="C23" s="54"/>
      <c r="D23" s="56"/>
    </row>
    <row r="24" spans="1:4" x14ac:dyDescent="0.45">
      <c r="A24" s="53"/>
      <c r="B24" s="54"/>
      <c r="C24" s="54"/>
      <c r="D24" s="56"/>
    </row>
    <row r="25" spans="1:4" x14ac:dyDescent="0.45">
      <c r="A25" s="53"/>
      <c r="B25" s="54"/>
      <c r="C25" s="54"/>
      <c r="D25" s="56"/>
    </row>
    <row r="26" spans="1:4" x14ac:dyDescent="0.45">
      <c r="A26" s="53"/>
      <c r="B26" s="54"/>
      <c r="C26" s="54"/>
      <c r="D26" s="56"/>
    </row>
    <row r="27" spans="1:4" x14ac:dyDescent="0.45">
      <c r="A27" s="53"/>
      <c r="B27" s="54"/>
      <c r="C27" s="54"/>
      <c r="D27" s="56"/>
    </row>
    <row r="28" spans="1:4" x14ac:dyDescent="0.45">
      <c r="A28" s="53"/>
      <c r="B28" s="54"/>
      <c r="C28" s="54"/>
      <c r="D28" s="56"/>
    </row>
    <row r="29" spans="1:4" x14ac:dyDescent="0.45">
      <c r="A29" s="53"/>
      <c r="B29" s="54"/>
      <c r="C29" s="54"/>
      <c r="D29" s="56"/>
    </row>
    <row r="30" spans="1:4" x14ac:dyDescent="0.45">
      <c r="A30" s="53"/>
      <c r="B30" s="54"/>
      <c r="C30" s="54"/>
      <c r="D30" s="56"/>
    </row>
    <row r="31" spans="1:4" x14ac:dyDescent="0.45">
      <c r="A31" s="53"/>
      <c r="B31" s="54"/>
      <c r="C31" s="54"/>
      <c r="D31" s="56"/>
    </row>
    <row r="32" spans="1:4" x14ac:dyDescent="0.45">
      <c r="A32" s="53"/>
      <c r="B32" s="54"/>
      <c r="C32" s="54"/>
      <c r="D32" s="56"/>
    </row>
    <row r="33" spans="1:4" x14ac:dyDescent="0.45">
      <c r="A33" s="53"/>
      <c r="B33" s="54"/>
      <c r="C33" s="54"/>
      <c r="D33" s="56"/>
    </row>
    <row r="34" spans="1:4" x14ac:dyDescent="0.45">
      <c r="A34" s="53"/>
      <c r="B34" s="54"/>
      <c r="C34" s="54"/>
      <c r="D34" s="56"/>
    </row>
    <row r="35" spans="1:4" x14ac:dyDescent="0.45">
      <c r="A35" s="53"/>
      <c r="B35" s="54"/>
      <c r="C35" s="54"/>
      <c r="D35" s="56"/>
    </row>
    <row r="36" spans="1:4" x14ac:dyDescent="0.45">
      <c r="A36" s="53"/>
      <c r="B36" s="54"/>
      <c r="C36" s="54"/>
      <c r="D36" s="56"/>
    </row>
    <row r="37" spans="1:4" x14ac:dyDescent="0.45">
      <c r="A37" s="53"/>
      <c r="B37" s="54"/>
      <c r="C37" s="54"/>
      <c r="D37" s="56"/>
    </row>
    <row r="38" spans="1:4" x14ac:dyDescent="0.45">
      <c r="A38" s="53"/>
      <c r="B38" s="54"/>
      <c r="C38" s="54"/>
      <c r="D38" s="56"/>
    </row>
    <row r="39" spans="1:4" x14ac:dyDescent="0.45">
      <c r="A39" s="53"/>
      <c r="B39" s="54"/>
      <c r="C39" s="54"/>
      <c r="D39" s="56"/>
    </row>
    <row r="40" spans="1:4" x14ac:dyDescent="0.45">
      <c r="A40" s="53"/>
      <c r="B40" s="54"/>
      <c r="C40" s="54"/>
      <c r="D40" s="56"/>
    </row>
    <row r="41" spans="1:4" x14ac:dyDescent="0.45">
      <c r="A41" s="53"/>
      <c r="B41" s="54"/>
      <c r="C41" s="54"/>
      <c r="D41" s="56"/>
    </row>
    <row r="42" spans="1:4" x14ac:dyDescent="0.45">
      <c r="A42" s="53"/>
      <c r="B42" s="54"/>
      <c r="C42" s="54"/>
      <c r="D42" s="56"/>
    </row>
    <row r="43" spans="1:4" x14ac:dyDescent="0.45">
      <c r="A43" s="53"/>
      <c r="B43" s="54"/>
      <c r="C43" s="54"/>
      <c r="D43" s="56"/>
    </row>
    <row r="44" spans="1:4" x14ac:dyDescent="0.45">
      <c r="A44" s="53"/>
      <c r="B44" s="54"/>
      <c r="C44" s="54"/>
      <c r="D44" s="56"/>
    </row>
    <row r="45" spans="1:4" x14ac:dyDescent="0.45">
      <c r="A45" s="53"/>
      <c r="B45" s="54"/>
      <c r="C45" s="54"/>
      <c r="D45" s="56"/>
    </row>
    <row r="46" spans="1:4" x14ac:dyDescent="0.45">
      <c r="A46" s="53"/>
      <c r="B46" s="54"/>
      <c r="C46" s="54"/>
      <c r="D46" s="56"/>
    </row>
    <row r="47" spans="1:4" x14ac:dyDescent="0.45">
      <c r="A47" s="53"/>
      <c r="B47" s="54"/>
      <c r="C47" s="54"/>
      <c r="D47" s="56"/>
    </row>
    <row r="48" spans="1:4" x14ac:dyDescent="0.45">
      <c r="A48" s="53"/>
      <c r="B48" s="54"/>
      <c r="C48" s="54"/>
      <c r="D48" s="56"/>
    </row>
    <row r="49" spans="1:4" x14ac:dyDescent="0.45">
      <c r="A49" s="53"/>
      <c r="B49" s="54"/>
      <c r="C49" s="54"/>
      <c r="D49" s="56"/>
    </row>
    <row r="50" spans="1:4" x14ac:dyDescent="0.45">
      <c r="A50" s="53"/>
      <c r="B50" s="54"/>
      <c r="C50" s="54"/>
      <c r="D50" s="56"/>
    </row>
    <row r="51" spans="1:4" x14ac:dyDescent="0.45">
      <c r="A51" s="53"/>
      <c r="B51" s="54"/>
      <c r="C51" s="54"/>
      <c r="D51" s="56"/>
    </row>
    <row r="52" spans="1:4" x14ac:dyDescent="0.45">
      <c r="A52" s="53"/>
      <c r="B52" s="54"/>
      <c r="C52" s="54"/>
      <c r="D52" s="56"/>
    </row>
    <row r="53" spans="1:4" x14ac:dyDescent="0.45">
      <c r="A53" s="53"/>
      <c r="B53" s="54"/>
      <c r="C53" s="54"/>
      <c r="D53" s="56"/>
    </row>
    <row r="54" spans="1:4" x14ac:dyDescent="0.45">
      <c r="A54" s="53"/>
      <c r="B54" s="54"/>
      <c r="C54" s="54"/>
      <c r="D54" s="56"/>
    </row>
    <row r="55" spans="1:4" x14ac:dyDescent="0.45">
      <c r="A55" s="53"/>
      <c r="B55" s="54"/>
      <c r="C55" s="54"/>
      <c r="D55" s="56"/>
    </row>
    <row r="56" spans="1:4" x14ac:dyDescent="0.45">
      <c r="A56" s="53"/>
      <c r="B56" s="54"/>
      <c r="C56" s="54"/>
      <c r="D56" s="56"/>
    </row>
    <row r="57" spans="1:4" x14ac:dyDescent="0.45">
      <c r="A57" s="53"/>
      <c r="B57" s="54"/>
      <c r="C57" s="54"/>
      <c r="D57" s="56"/>
    </row>
    <row r="58" spans="1:4" x14ac:dyDescent="0.45">
      <c r="A58" s="53"/>
      <c r="B58" s="54"/>
      <c r="C58" s="54"/>
      <c r="D58" s="56"/>
    </row>
    <row r="59" spans="1:4" x14ac:dyDescent="0.45">
      <c r="A59" s="53"/>
      <c r="B59" s="54"/>
      <c r="C59" s="54"/>
      <c r="D59" s="56"/>
    </row>
    <row r="60" spans="1:4" x14ac:dyDescent="0.45">
      <c r="A60" s="53"/>
      <c r="B60" s="54"/>
      <c r="C60" s="54"/>
      <c r="D60" s="56"/>
    </row>
    <row r="61" spans="1:4" x14ac:dyDescent="0.45">
      <c r="A61" s="53"/>
      <c r="B61" s="54"/>
      <c r="C61" s="54"/>
      <c r="D61" s="56"/>
    </row>
    <row r="62" spans="1:4" x14ac:dyDescent="0.45">
      <c r="A62" s="53"/>
      <c r="B62" s="54"/>
      <c r="C62" s="54"/>
      <c r="D62" s="56"/>
    </row>
    <row r="63" spans="1:4" x14ac:dyDescent="0.45">
      <c r="A63" s="53"/>
      <c r="B63" s="54"/>
      <c r="C63" s="54"/>
      <c r="D63" s="56"/>
    </row>
    <row r="64" spans="1:4" x14ac:dyDescent="0.45">
      <c r="A64" s="53"/>
      <c r="B64" s="54"/>
      <c r="C64" s="54"/>
      <c r="D64" s="56"/>
    </row>
    <row r="65" spans="1:4" x14ac:dyDescent="0.45">
      <c r="A65" s="53"/>
      <c r="B65" s="54"/>
      <c r="C65" s="54"/>
      <c r="D65" s="56"/>
    </row>
    <row r="66" spans="1:4" x14ac:dyDescent="0.45">
      <c r="A66" s="53"/>
      <c r="B66" s="54"/>
      <c r="C66" s="54"/>
      <c r="D66" s="56"/>
    </row>
    <row r="67" spans="1:4" x14ac:dyDescent="0.45">
      <c r="A67" s="53"/>
      <c r="B67" s="54"/>
      <c r="C67" s="54"/>
      <c r="D67" s="56"/>
    </row>
    <row r="68" spans="1:4" x14ac:dyDescent="0.45">
      <c r="A68" s="53"/>
      <c r="B68" s="54"/>
      <c r="C68" s="54"/>
      <c r="D68" s="56"/>
    </row>
    <row r="69" spans="1:4" x14ac:dyDescent="0.45">
      <c r="A69" s="53"/>
      <c r="B69" s="54"/>
      <c r="C69" s="54"/>
      <c r="D69" s="56"/>
    </row>
    <row r="70" spans="1:4" x14ac:dyDescent="0.45">
      <c r="A70" s="53"/>
      <c r="B70" s="54"/>
      <c r="C70" s="54"/>
      <c r="D70" s="56"/>
    </row>
    <row r="71" spans="1:4" x14ac:dyDescent="0.45">
      <c r="A71" s="53"/>
      <c r="B71" s="54"/>
      <c r="C71" s="54"/>
      <c r="D71" s="56"/>
    </row>
    <row r="72" spans="1:4" x14ac:dyDescent="0.45">
      <c r="A72" s="53"/>
      <c r="B72" s="54"/>
      <c r="C72" s="54"/>
      <c r="D72" s="56"/>
    </row>
    <row r="73" spans="1:4" x14ac:dyDescent="0.45">
      <c r="A73" s="53"/>
      <c r="B73" s="54"/>
      <c r="C73" s="54"/>
      <c r="D73" s="56"/>
    </row>
    <row r="74" spans="1:4" x14ac:dyDescent="0.45">
      <c r="A74" s="53"/>
      <c r="B74" s="54"/>
      <c r="C74" s="54"/>
      <c r="D74" s="56"/>
    </row>
    <row r="75" spans="1:4" x14ac:dyDescent="0.45">
      <c r="A75" s="53"/>
      <c r="B75" s="54"/>
      <c r="C75" s="54"/>
      <c r="D75" s="56"/>
    </row>
    <row r="76" spans="1:4" x14ac:dyDescent="0.45">
      <c r="A76" s="53"/>
      <c r="B76" s="54"/>
      <c r="C76" s="54"/>
      <c r="D76" s="56"/>
    </row>
    <row r="77" spans="1:4" x14ac:dyDescent="0.45">
      <c r="A77" s="53"/>
      <c r="B77" s="54"/>
      <c r="C77" s="54"/>
      <c r="D77" s="56"/>
    </row>
    <row r="78" spans="1:4" x14ac:dyDescent="0.45">
      <c r="A78" s="53"/>
      <c r="B78" s="54"/>
      <c r="C78" s="54"/>
      <c r="D78" s="56"/>
    </row>
    <row r="79" spans="1:4" x14ac:dyDescent="0.45">
      <c r="A79" s="53"/>
      <c r="B79" s="54"/>
      <c r="C79" s="54"/>
      <c r="D79" s="56"/>
    </row>
    <row r="80" spans="1:4" x14ac:dyDescent="0.45">
      <c r="A80" s="53"/>
      <c r="B80" s="54"/>
      <c r="C80" s="54"/>
      <c r="D80" s="56"/>
    </row>
    <row r="81" spans="1:4" x14ac:dyDescent="0.45">
      <c r="A81" s="53"/>
      <c r="B81" s="54"/>
      <c r="C81" s="54"/>
      <c r="D81" s="56"/>
    </row>
    <row r="82" spans="1:4" x14ac:dyDescent="0.45">
      <c r="A82" s="53"/>
      <c r="B82" s="54"/>
      <c r="C82" s="54"/>
      <c r="D82" s="56"/>
    </row>
    <row r="83" spans="1:4" x14ac:dyDescent="0.45">
      <c r="A83" s="53"/>
      <c r="B83" s="54"/>
      <c r="C83" s="54"/>
      <c r="D83" s="56"/>
    </row>
    <row r="84" spans="1:4" x14ac:dyDescent="0.45">
      <c r="A84" s="53"/>
      <c r="B84" s="54"/>
      <c r="C84" s="54"/>
      <c r="D84" s="56"/>
    </row>
    <row r="85" spans="1:4" x14ac:dyDescent="0.45">
      <c r="A85" s="53"/>
      <c r="B85" s="54"/>
      <c r="C85" s="54"/>
      <c r="D85" s="56"/>
    </row>
    <row r="86" spans="1:4" x14ac:dyDescent="0.45">
      <c r="A86" s="53"/>
      <c r="B86" s="54"/>
      <c r="C86" s="54"/>
      <c r="D86" s="56"/>
    </row>
    <row r="87" spans="1:4" x14ac:dyDescent="0.45">
      <c r="A87" s="53"/>
      <c r="B87" s="54"/>
      <c r="C87" s="54"/>
      <c r="D87" s="56"/>
    </row>
    <row r="88" spans="1:4" x14ac:dyDescent="0.45">
      <c r="A88" s="53"/>
      <c r="B88" s="54"/>
      <c r="C88" s="54"/>
      <c r="D88" s="56"/>
    </row>
    <row r="89" spans="1:4" x14ac:dyDescent="0.45">
      <c r="A89" s="53"/>
      <c r="B89" s="54"/>
      <c r="C89" s="54"/>
      <c r="D89" s="56"/>
    </row>
    <row r="90" spans="1:4" x14ac:dyDescent="0.45">
      <c r="A90" s="53"/>
      <c r="B90" s="54"/>
      <c r="C90" s="54"/>
      <c r="D90" s="56"/>
    </row>
    <row r="91" spans="1:4" x14ac:dyDescent="0.45">
      <c r="A91" s="53"/>
      <c r="B91" s="54"/>
      <c r="C91" s="54"/>
      <c r="D91" s="56"/>
    </row>
    <row r="92" spans="1:4" x14ac:dyDescent="0.45">
      <c r="A92" s="53"/>
      <c r="B92" s="54"/>
      <c r="C92" s="54"/>
      <c r="D92" s="56"/>
    </row>
    <row r="93" spans="1:4" x14ac:dyDescent="0.45">
      <c r="A93" s="53"/>
      <c r="B93" s="54"/>
      <c r="C93" s="54"/>
      <c r="D93" s="56"/>
    </row>
    <row r="94" spans="1:4" x14ac:dyDescent="0.45">
      <c r="A94" s="53"/>
      <c r="B94" s="54"/>
      <c r="C94" s="54"/>
      <c r="D94" s="56"/>
    </row>
    <row r="95" spans="1:4" x14ac:dyDescent="0.45">
      <c r="A95" s="53"/>
      <c r="B95" s="54"/>
      <c r="C95" s="54"/>
      <c r="D95" s="56"/>
    </row>
    <row r="96" spans="1:4" x14ac:dyDescent="0.45">
      <c r="A96" s="53"/>
      <c r="B96" s="54"/>
      <c r="C96" s="54"/>
      <c r="D96" s="56"/>
    </row>
    <row r="97" spans="1:4" x14ac:dyDescent="0.45">
      <c r="A97" s="53"/>
      <c r="B97" s="54"/>
      <c r="C97" s="54"/>
      <c r="D97" s="56"/>
    </row>
    <row r="98" spans="1:4" x14ac:dyDescent="0.45">
      <c r="A98" s="53"/>
      <c r="B98" s="54"/>
      <c r="C98" s="54"/>
      <c r="D98" s="56"/>
    </row>
    <row r="99" spans="1:4" x14ac:dyDescent="0.45">
      <c r="A99" s="53"/>
      <c r="B99" s="54"/>
      <c r="C99" s="54"/>
      <c r="D99" s="56"/>
    </row>
    <row r="100" spans="1:4" x14ac:dyDescent="0.45">
      <c r="A100" s="53"/>
      <c r="B100" s="54"/>
      <c r="C100" s="54"/>
      <c r="D100" s="56"/>
    </row>
    <row r="101" spans="1:4" x14ac:dyDescent="0.45">
      <c r="A101" s="53"/>
      <c r="B101" s="54"/>
      <c r="C101" s="54"/>
      <c r="D101" s="56"/>
    </row>
    <row r="102" spans="1:4" x14ac:dyDescent="0.45">
      <c r="A102" s="53"/>
      <c r="B102" s="54"/>
      <c r="C102" s="54"/>
      <c r="D102" s="56"/>
    </row>
    <row r="103" spans="1:4" x14ac:dyDescent="0.45">
      <c r="A103" s="53"/>
      <c r="B103" s="54"/>
      <c r="C103" s="54"/>
      <c r="D103" s="56"/>
    </row>
    <row r="104" spans="1:4" x14ac:dyDescent="0.45">
      <c r="A104" s="53"/>
      <c r="B104" s="54"/>
      <c r="C104" s="54"/>
      <c r="D104" s="56"/>
    </row>
    <row r="105" spans="1:4" x14ac:dyDescent="0.45">
      <c r="A105" s="53"/>
      <c r="B105" s="54"/>
      <c r="C105" s="54"/>
      <c r="D105" s="56"/>
    </row>
    <row r="106" spans="1:4" x14ac:dyDescent="0.45">
      <c r="A106" s="53"/>
      <c r="B106" s="54"/>
      <c r="C106" s="54"/>
      <c r="D106" s="56"/>
    </row>
    <row r="107" spans="1:4" x14ac:dyDescent="0.45">
      <c r="A107" s="53"/>
      <c r="B107" s="54"/>
      <c r="C107" s="54"/>
      <c r="D107" s="56"/>
    </row>
    <row r="108" spans="1:4" x14ac:dyDescent="0.45">
      <c r="A108" s="53"/>
      <c r="B108" s="54"/>
      <c r="C108" s="54"/>
      <c r="D108" s="56"/>
    </row>
    <row r="109" spans="1:4" x14ac:dyDescent="0.45">
      <c r="A109" s="53"/>
      <c r="B109" s="54"/>
      <c r="C109" s="54"/>
      <c r="D109" s="56"/>
    </row>
    <row r="110" spans="1:4" x14ac:dyDescent="0.45">
      <c r="A110" s="53"/>
      <c r="B110" s="54"/>
      <c r="C110" s="54"/>
      <c r="D110" s="56"/>
    </row>
    <row r="111" spans="1:4" x14ac:dyDescent="0.45">
      <c r="A111" s="53"/>
      <c r="B111" s="54"/>
      <c r="C111" s="54"/>
      <c r="D111" s="56"/>
    </row>
    <row r="112" spans="1:4" x14ac:dyDescent="0.45">
      <c r="A112" s="53"/>
      <c r="B112" s="54"/>
      <c r="C112" s="54"/>
      <c r="D112" s="56"/>
    </row>
    <row r="113" spans="1:4" x14ac:dyDescent="0.45">
      <c r="A113" s="53"/>
      <c r="B113" s="54"/>
      <c r="C113" s="54"/>
      <c r="D113" s="56"/>
    </row>
    <row r="114" spans="1:4" x14ac:dyDescent="0.45">
      <c r="A114" s="53"/>
      <c r="B114" s="54"/>
      <c r="C114" s="54"/>
      <c r="D114" s="56"/>
    </row>
    <row r="115" spans="1:4" x14ac:dyDescent="0.45">
      <c r="A115" s="53"/>
      <c r="B115" s="54"/>
      <c r="C115" s="54"/>
      <c r="D115" s="56"/>
    </row>
    <row r="116" spans="1:4" x14ac:dyDescent="0.45">
      <c r="A116" s="53"/>
      <c r="B116" s="54"/>
      <c r="C116" s="54"/>
      <c r="D116" s="56"/>
    </row>
    <row r="117" spans="1:4" x14ac:dyDescent="0.45">
      <c r="A117" s="53"/>
      <c r="B117" s="54"/>
      <c r="C117" s="54"/>
      <c r="D117" s="56"/>
    </row>
    <row r="118" spans="1:4" x14ac:dyDescent="0.45">
      <c r="A118" s="53"/>
      <c r="B118" s="54"/>
      <c r="C118" s="54"/>
      <c r="D118" s="56"/>
    </row>
    <row r="119" spans="1:4" x14ac:dyDescent="0.45">
      <c r="A119" s="53"/>
      <c r="B119" s="54"/>
      <c r="C119" s="54"/>
      <c r="D119" s="56"/>
    </row>
    <row r="120" spans="1:4" x14ac:dyDescent="0.45">
      <c r="A120" s="53"/>
      <c r="B120" s="54"/>
      <c r="C120" s="54"/>
      <c r="D120" s="56"/>
    </row>
    <row r="121" spans="1:4" x14ac:dyDescent="0.45">
      <c r="A121" s="53"/>
      <c r="B121" s="54"/>
      <c r="C121" s="54"/>
      <c r="D121" s="56"/>
    </row>
    <row r="122" spans="1:4" x14ac:dyDescent="0.45">
      <c r="A122" s="53"/>
      <c r="B122" s="54"/>
      <c r="C122" s="54"/>
      <c r="D122" s="56"/>
    </row>
    <row r="123" spans="1:4" x14ac:dyDescent="0.45">
      <c r="A123" s="53"/>
      <c r="B123" s="54"/>
      <c r="C123" s="54"/>
      <c r="D123" s="56"/>
    </row>
    <row r="124" spans="1:4" x14ac:dyDescent="0.45">
      <c r="A124" s="53"/>
      <c r="B124" s="54"/>
      <c r="C124" s="54"/>
      <c r="D124" s="56"/>
    </row>
    <row r="125" spans="1:4" x14ac:dyDescent="0.45">
      <c r="A125" s="53"/>
      <c r="B125" s="54"/>
      <c r="C125" s="54"/>
      <c r="D125" s="56"/>
    </row>
    <row r="126" spans="1:4" x14ac:dyDescent="0.45">
      <c r="A126" s="53"/>
      <c r="B126" s="54"/>
      <c r="C126" s="54"/>
      <c r="D126" s="56"/>
    </row>
    <row r="127" spans="1:4" x14ac:dyDescent="0.45">
      <c r="A127" s="53"/>
      <c r="B127" s="54"/>
      <c r="C127" s="54"/>
      <c r="D127" s="56"/>
    </row>
    <row r="128" spans="1:4" x14ac:dyDescent="0.45">
      <c r="A128" s="53"/>
      <c r="B128" s="54"/>
      <c r="C128" s="54"/>
      <c r="D128" s="56"/>
    </row>
    <row r="129" spans="1:4" x14ac:dyDescent="0.45">
      <c r="A129" s="53"/>
      <c r="B129" s="54"/>
      <c r="C129" s="54"/>
      <c r="D129" s="56"/>
    </row>
    <row r="130" spans="1:4" x14ac:dyDescent="0.45">
      <c r="A130" s="53"/>
      <c r="B130" s="54"/>
      <c r="C130" s="54"/>
      <c r="D130" s="56"/>
    </row>
    <row r="131" spans="1:4" x14ac:dyDescent="0.45">
      <c r="A131" s="53"/>
      <c r="B131" s="54"/>
      <c r="C131" s="54"/>
      <c r="D131" s="56"/>
    </row>
    <row r="132" spans="1:4" x14ac:dyDescent="0.45">
      <c r="A132" s="53"/>
      <c r="B132" s="54"/>
      <c r="C132" s="54"/>
      <c r="D132" s="56"/>
    </row>
    <row r="133" spans="1:4" x14ac:dyDescent="0.45">
      <c r="A133" s="53"/>
      <c r="B133" s="54"/>
      <c r="C133" s="54"/>
      <c r="D133" s="56"/>
    </row>
    <row r="134" spans="1:4" x14ac:dyDescent="0.45">
      <c r="A134" s="53"/>
      <c r="B134" s="54"/>
      <c r="C134" s="54"/>
      <c r="D134" s="56"/>
    </row>
    <row r="135" spans="1:4" x14ac:dyDescent="0.45">
      <c r="A135" s="53"/>
      <c r="B135" s="54"/>
      <c r="C135" s="54"/>
      <c r="D135" s="56"/>
    </row>
    <row r="136" spans="1:4" x14ac:dyDescent="0.45">
      <c r="A136" s="53"/>
      <c r="B136" s="54"/>
      <c r="C136" s="54"/>
      <c r="D136" s="56"/>
    </row>
    <row r="137" spans="1:4" x14ac:dyDescent="0.45">
      <c r="A137" s="53"/>
      <c r="B137" s="54"/>
      <c r="C137" s="54"/>
      <c r="D137" s="56"/>
    </row>
    <row r="138" spans="1:4" x14ac:dyDescent="0.45">
      <c r="A138" s="53"/>
      <c r="B138" s="54"/>
      <c r="C138" s="54"/>
      <c r="D138" s="56"/>
    </row>
    <row r="139" spans="1:4" x14ac:dyDescent="0.45">
      <c r="A139" s="53"/>
      <c r="B139" s="54"/>
      <c r="C139" s="54"/>
      <c r="D139" s="56"/>
    </row>
    <row r="140" spans="1:4" x14ac:dyDescent="0.45">
      <c r="A140" s="53"/>
      <c r="B140" s="54"/>
      <c r="C140" s="54"/>
      <c r="D140" s="56"/>
    </row>
    <row r="141" spans="1:4" x14ac:dyDescent="0.45">
      <c r="A141" s="53"/>
      <c r="B141" s="54"/>
      <c r="C141" s="54"/>
      <c r="D141" s="56"/>
    </row>
    <row r="142" spans="1:4" x14ac:dyDescent="0.45">
      <c r="A142" s="53"/>
      <c r="B142" s="54"/>
      <c r="C142" s="54"/>
      <c r="D142" s="56"/>
    </row>
    <row r="143" spans="1:4" x14ac:dyDescent="0.45">
      <c r="A143" s="53"/>
      <c r="B143" s="54"/>
      <c r="C143" s="54"/>
      <c r="D143" s="56"/>
    </row>
    <row r="144" spans="1:4" x14ac:dyDescent="0.45">
      <c r="A144" s="53"/>
      <c r="B144" s="54"/>
      <c r="C144" s="54"/>
      <c r="D144" s="56"/>
    </row>
    <row r="145" spans="1:4" x14ac:dyDescent="0.45">
      <c r="A145" s="53"/>
      <c r="B145" s="54"/>
      <c r="C145" s="54"/>
      <c r="D145" s="56"/>
    </row>
    <row r="146" spans="1:4" x14ac:dyDescent="0.45">
      <c r="A146" s="53"/>
      <c r="B146" s="54"/>
      <c r="C146" s="54"/>
      <c r="D146" s="56"/>
    </row>
    <row r="147" spans="1:4" x14ac:dyDescent="0.45">
      <c r="A147" s="53"/>
      <c r="B147" s="54"/>
      <c r="C147" s="54"/>
      <c r="D147" s="56"/>
    </row>
    <row r="148" spans="1:4" x14ac:dyDescent="0.45">
      <c r="A148" s="53"/>
      <c r="B148" s="54"/>
      <c r="C148" s="54"/>
      <c r="D148" s="56"/>
    </row>
    <row r="149" spans="1:4" x14ac:dyDescent="0.45">
      <c r="A149" s="53"/>
      <c r="B149" s="54"/>
      <c r="C149" s="54"/>
      <c r="D149" s="56"/>
    </row>
    <row r="150" spans="1:4" x14ac:dyDescent="0.45">
      <c r="A150" s="53"/>
      <c r="B150" s="54"/>
      <c r="C150" s="54"/>
      <c r="D150" s="56"/>
    </row>
    <row r="151" spans="1:4" x14ac:dyDescent="0.45">
      <c r="A151" s="53"/>
      <c r="B151" s="54"/>
      <c r="C151" s="54"/>
      <c r="D151" s="56"/>
    </row>
    <row r="152" spans="1:4" x14ac:dyDescent="0.45">
      <c r="A152" s="53"/>
      <c r="B152" s="54"/>
      <c r="C152" s="54"/>
      <c r="D152" s="56"/>
    </row>
    <row r="153" spans="1:4" x14ac:dyDescent="0.45">
      <c r="A153" s="53"/>
      <c r="B153" s="54"/>
      <c r="C153" s="54"/>
      <c r="D153" s="56"/>
    </row>
    <row r="154" spans="1:4" x14ac:dyDescent="0.45">
      <c r="A154" s="53"/>
      <c r="B154" s="54"/>
      <c r="C154" s="54"/>
      <c r="D154" s="56"/>
    </row>
    <row r="155" spans="1:4" x14ac:dyDescent="0.45">
      <c r="A155" s="53"/>
      <c r="B155" s="54"/>
      <c r="C155" s="54"/>
      <c r="D155" s="56"/>
    </row>
    <row r="156" spans="1:4" x14ac:dyDescent="0.45">
      <c r="A156" s="53"/>
      <c r="B156" s="54"/>
      <c r="C156" s="54"/>
      <c r="D156" s="56"/>
    </row>
    <row r="157" spans="1:4" x14ac:dyDescent="0.45">
      <c r="A157" s="53"/>
      <c r="B157" s="54"/>
      <c r="C157" s="54"/>
      <c r="D157" s="56"/>
    </row>
    <row r="158" spans="1:4" x14ac:dyDescent="0.45">
      <c r="A158" s="53"/>
      <c r="B158" s="54"/>
      <c r="C158" s="54"/>
      <c r="D158" s="56"/>
    </row>
    <row r="159" spans="1:4" x14ac:dyDescent="0.45">
      <c r="A159" s="53"/>
      <c r="B159" s="54"/>
      <c r="C159" s="54"/>
      <c r="D159" s="56"/>
    </row>
    <row r="160" spans="1:4" x14ac:dyDescent="0.45">
      <c r="A160" s="53"/>
      <c r="B160" s="54"/>
      <c r="C160" s="54"/>
      <c r="D160" s="56"/>
    </row>
    <row r="161" spans="1:4" x14ac:dyDescent="0.45">
      <c r="A161" s="53"/>
      <c r="B161" s="54"/>
      <c r="C161" s="54"/>
      <c r="D161" s="56"/>
    </row>
    <row r="162" spans="1:4" x14ac:dyDescent="0.45">
      <c r="A162" s="53"/>
      <c r="B162" s="54"/>
      <c r="C162" s="54"/>
      <c r="D162" s="56"/>
    </row>
    <row r="163" spans="1:4" x14ac:dyDescent="0.45">
      <c r="A163" s="53"/>
      <c r="B163" s="54"/>
      <c r="C163" s="54"/>
      <c r="D163" s="56"/>
    </row>
    <row r="164" spans="1:4" x14ac:dyDescent="0.45">
      <c r="A164" s="53"/>
      <c r="B164" s="54"/>
      <c r="C164" s="54"/>
      <c r="D164" s="56"/>
    </row>
    <row r="165" spans="1:4" x14ac:dyDescent="0.45">
      <c r="A165" s="53"/>
      <c r="B165" s="54"/>
      <c r="C165" s="54"/>
      <c r="D165" s="56"/>
    </row>
    <row r="166" spans="1:4" x14ac:dyDescent="0.45">
      <c r="A166" s="53"/>
      <c r="B166" s="54"/>
      <c r="C166" s="54"/>
      <c r="D166" s="56"/>
    </row>
    <row r="167" spans="1:4" x14ac:dyDescent="0.45">
      <c r="A167" s="53"/>
      <c r="B167" s="54"/>
      <c r="C167" s="54"/>
      <c r="D167" s="56"/>
    </row>
    <row r="168" spans="1:4" x14ac:dyDescent="0.45">
      <c r="A168" s="53"/>
      <c r="B168" s="54"/>
      <c r="C168" s="54"/>
      <c r="D168" s="56"/>
    </row>
    <row r="169" spans="1:4" x14ac:dyDescent="0.45">
      <c r="A169" s="53"/>
      <c r="B169" s="54"/>
      <c r="C169" s="54"/>
      <c r="D169" s="56"/>
    </row>
    <row r="170" spans="1:4" x14ac:dyDescent="0.45">
      <c r="A170" s="53"/>
      <c r="B170" s="54"/>
      <c r="C170" s="54"/>
      <c r="D170" s="56"/>
    </row>
    <row r="171" spans="1:4" x14ac:dyDescent="0.45">
      <c r="A171" s="53"/>
      <c r="B171" s="54"/>
      <c r="C171" s="54"/>
      <c r="D171" s="56"/>
    </row>
    <row r="172" spans="1:4" x14ac:dyDescent="0.45">
      <c r="A172" s="53"/>
      <c r="B172" s="54"/>
      <c r="C172" s="54"/>
      <c r="D172" s="56"/>
    </row>
    <row r="173" spans="1:4" x14ac:dyDescent="0.45">
      <c r="A173" s="53"/>
      <c r="B173" s="54"/>
      <c r="C173" s="54"/>
      <c r="D173" s="56"/>
    </row>
    <row r="174" spans="1:4" x14ac:dyDescent="0.45">
      <c r="A174" s="53"/>
      <c r="B174" s="54"/>
      <c r="C174" s="54"/>
      <c r="D174" s="56"/>
    </row>
    <row r="175" spans="1:4" x14ac:dyDescent="0.45">
      <c r="A175" s="53"/>
      <c r="B175" s="54"/>
      <c r="C175" s="54"/>
      <c r="D175" s="56"/>
    </row>
    <row r="176" spans="1:4" x14ac:dyDescent="0.45">
      <c r="A176" s="53"/>
      <c r="B176" s="54"/>
      <c r="C176" s="54"/>
      <c r="D176" s="56"/>
    </row>
    <row r="177" spans="1:4" x14ac:dyDescent="0.45">
      <c r="A177" s="53"/>
      <c r="B177" s="54"/>
      <c r="C177" s="54"/>
      <c r="D177" s="56"/>
    </row>
    <row r="178" spans="1:4" x14ac:dyDescent="0.45">
      <c r="A178" s="53"/>
      <c r="B178" s="54"/>
      <c r="C178" s="54"/>
      <c r="D178" s="56"/>
    </row>
    <row r="179" spans="1:4" x14ac:dyDescent="0.45">
      <c r="A179" s="53"/>
      <c r="B179" s="54"/>
      <c r="C179" s="54"/>
      <c r="D179" s="56"/>
    </row>
    <row r="180" spans="1:4" x14ac:dyDescent="0.45">
      <c r="A180" s="53"/>
      <c r="B180" s="54"/>
      <c r="C180" s="54"/>
      <c r="D180" s="56"/>
    </row>
    <row r="181" spans="1:4" x14ac:dyDescent="0.45">
      <c r="A181" s="53"/>
      <c r="B181" s="54"/>
      <c r="C181" s="54"/>
      <c r="D181" s="56"/>
    </row>
    <row r="182" spans="1:4" x14ac:dyDescent="0.45">
      <c r="A182" s="53"/>
      <c r="B182" s="54"/>
      <c r="C182" s="54"/>
      <c r="D182" s="56"/>
    </row>
    <row r="183" spans="1:4" x14ac:dyDescent="0.45">
      <c r="A183" s="53"/>
      <c r="B183" s="54"/>
      <c r="C183" s="54"/>
      <c r="D183" s="56"/>
    </row>
    <row r="184" spans="1:4" x14ac:dyDescent="0.45">
      <c r="A184" s="53"/>
      <c r="B184" s="54"/>
      <c r="C184" s="54"/>
      <c r="D184" s="56"/>
    </row>
    <row r="185" spans="1:4" x14ac:dyDescent="0.45">
      <c r="A185" s="53"/>
      <c r="B185" s="54"/>
      <c r="C185" s="54"/>
      <c r="D185" s="56"/>
    </row>
    <row r="186" spans="1:4" x14ac:dyDescent="0.45">
      <c r="A186" s="53"/>
      <c r="B186" s="54"/>
      <c r="C186" s="54"/>
      <c r="D186" s="56"/>
    </row>
    <row r="187" spans="1:4" x14ac:dyDescent="0.45">
      <c r="A187" s="53"/>
      <c r="B187" s="54"/>
      <c r="C187" s="54"/>
      <c r="D187" s="56"/>
    </row>
    <row r="188" spans="1:4" x14ac:dyDescent="0.45">
      <c r="A188" s="53"/>
      <c r="B188" s="54"/>
      <c r="C188" s="54"/>
      <c r="D188" s="56"/>
    </row>
    <row r="189" spans="1:4" x14ac:dyDescent="0.45">
      <c r="A189" s="53"/>
      <c r="B189" s="54"/>
      <c r="C189" s="54"/>
      <c r="D189" s="56"/>
    </row>
    <row r="190" spans="1:4" x14ac:dyDescent="0.45">
      <c r="A190" s="53"/>
      <c r="B190" s="54"/>
      <c r="C190" s="54"/>
      <c r="D190" s="56"/>
    </row>
    <row r="191" spans="1:4" x14ac:dyDescent="0.45">
      <c r="A191" s="53"/>
      <c r="B191" s="54"/>
      <c r="C191" s="54"/>
      <c r="D191" s="56"/>
    </row>
    <row r="192" spans="1:4" x14ac:dyDescent="0.45">
      <c r="A192" s="53"/>
      <c r="B192" s="54"/>
      <c r="C192" s="54"/>
      <c r="D192" s="56"/>
    </row>
    <row r="193" spans="1:4" x14ac:dyDescent="0.45">
      <c r="A193" s="53"/>
      <c r="B193" s="54"/>
      <c r="C193" s="54"/>
      <c r="D193" s="56"/>
    </row>
    <row r="194" spans="1:4" x14ac:dyDescent="0.45">
      <c r="A194" s="53"/>
      <c r="B194" s="54"/>
      <c r="C194" s="54"/>
      <c r="D194" s="56"/>
    </row>
    <row r="195" spans="1:4" x14ac:dyDescent="0.45">
      <c r="A195" s="53"/>
      <c r="B195" s="54"/>
      <c r="C195" s="54"/>
      <c r="D195" s="56"/>
    </row>
    <row r="196" spans="1:4" x14ac:dyDescent="0.45">
      <c r="A196" s="53"/>
      <c r="B196" s="54"/>
      <c r="C196" s="54"/>
      <c r="D196" s="56"/>
    </row>
    <row r="197" spans="1:4" x14ac:dyDescent="0.45">
      <c r="A197" s="53"/>
      <c r="B197" s="54"/>
      <c r="C197" s="54"/>
      <c r="D197" s="56"/>
    </row>
    <row r="198" spans="1:4" x14ac:dyDescent="0.45">
      <c r="A198" s="53"/>
      <c r="B198" s="54"/>
      <c r="C198" s="54"/>
      <c r="D198" s="56"/>
    </row>
    <row r="199" spans="1:4" x14ac:dyDescent="0.45">
      <c r="A199" s="53"/>
      <c r="B199" s="54"/>
      <c r="C199" s="54"/>
      <c r="D199" s="56"/>
    </row>
    <row r="200" spans="1:4" x14ac:dyDescent="0.45">
      <c r="A200" s="53"/>
      <c r="B200" s="54"/>
      <c r="C200" s="54"/>
      <c r="D200" s="56"/>
    </row>
    <row r="201" spans="1:4" x14ac:dyDescent="0.45">
      <c r="A201" s="48"/>
      <c r="B201" s="50"/>
      <c r="C201" s="50"/>
      <c r="D201" s="49"/>
    </row>
  </sheetData>
  <sheetProtection algorithmName="SHA-512" hashValue="TVifRce5LgtH21aT8/c5OWuN6P7/zVAlCF6eP2xZQuGZwTKz5HP5XD0Y8sVumQpDLymBvlZFQlfmWBBL1fY6vg==" saltValue="CD5nyVd/lFWSavZ+wTMVGw==" spinCount="100000" sheet="1" objects="1" scenarios="1"/>
  <dataValidations count="1">
    <dataValidation type="custom" allowBlank="1" showInputMessage="1" showErrorMessage="1" errorTitle="Invalid Amount" error="The amount must be numeric and not more than 2 decimal places." sqref="B2:B201" xr:uid="{00000000-0002-0000-0100-000000000000}">
      <formula1>B2=ROUND(B2,2)</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1" id="{E094E1C3-38D2-44AE-9198-3A573DA72090}">
            <xm:f>VLOOKUP(A2,LookUp!$A:$B,2,FALSE)&gt;'Front Sheet'!$F$19</xm:f>
            <x14:dxf>
              <fill>
                <patternFill>
                  <bgColor rgb="FFFF0000"/>
                </patternFill>
              </fill>
            </x14:dxf>
          </x14:cfRule>
          <xm:sqref>A2</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LookUp!$C$2:$C$3</xm:f>
          </x14:formula1>
          <xm:sqref>D202:D1048576</xm:sqref>
        </x14:dataValidation>
        <x14:dataValidation type="list" allowBlank="1" showInputMessage="1" showErrorMessage="1" xr:uid="{00000000-0002-0000-0100-000002000000}">
          <x14:formula1>
            <xm:f>LookUp!$A$2:$A$21</xm:f>
          </x14:formula1>
          <xm:sqref>A202:A1048576</xm:sqref>
        </x14:dataValidation>
        <x14:dataValidation type="list" allowBlank="1" showInputMessage="1" showErrorMessage="1" xr:uid="{00000000-0002-0000-0100-000003000000}">
          <x14:formula1>
            <xm:f>LookUp!$C$2:$C$4</xm:f>
          </x14:formula1>
          <xm:sqref>D2:D201</xm:sqref>
        </x14:dataValidation>
        <x14:dataValidation type="list" allowBlank="1" showInputMessage="1" showErrorMessage="1" xr:uid="{4D789C0B-819B-4FA9-88B3-AC3E288C17CD}">
          <x14:formula1>
            <xm:f>LookUp!$A$2:$A$31</xm:f>
          </x14:formula1>
          <xm:sqref>A2:A201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2:V292"/>
  <sheetViews>
    <sheetView windowProtection="1" topLeftCell="A10" zoomScale="55" zoomScaleNormal="55" workbookViewId="0">
      <pane xSplit="2" topLeftCell="C1" activePane="topRight" state="frozen"/>
      <selection activeCell="W27" sqref="W27"/>
      <selection pane="topRight" activeCell="C10" sqref="C10"/>
    </sheetView>
  </sheetViews>
  <sheetFormatPr defaultColWidth="9.1328125" defaultRowHeight="13.9" x14ac:dyDescent="0.45"/>
  <cols>
    <col min="1" max="1" width="9.1328125" style="5"/>
    <col min="2" max="2" width="36.53125" style="5" customWidth="1"/>
    <col min="3" max="3" width="15.86328125" style="5" bestFit="1" customWidth="1"/>
    <col min="4" max="4" width="17.19921875" style="5" customWidth="1"/>
    <col min="5" max="5" width="17.19921875" style="5" hidden="1" customWidth="1"/>
    <col min="6" max="6" width="14.796875" style="5" customWidth="1"/>
    <col min="7" max="7" width="12.53125" style="5" customWidth="1"/>
    <col min="8" max="8" width="15.86328125" style="5" bestFit="1" customWidth="1"/>
    <col min="9" max="9" width="17.19921875" style="5" bestFit="1" customWidth="1"/>
    <col min="10" max="10" width="17.19921875" style="5" hidden="1" customWidth="1"/>
    <col min="11" max="11" width="14.796875" style="5" bestFit="1" customWidth="1"/>
    <col min="12" max="12" width="12.53125" style="5" customWidth="1"/>
    <col min="13" max="13" width="15.86328125" style="5" bestFit="1" customWidth="1"/>
    <col min="14" max="14" width="17.19921875" style="5" bestFit="1" customWidth="1"/>
    <col min="15" max="15" width="17.19921875" style="5" hidden="1" customWidth="1"/>
    <col min="16" max="16" width="14.796875" style="5" bestFit="1" customWidth="1"/>
    <col min="17" max="17" width="12.53125" style="5" customWidth="1"/>
    <col min="18" max="18" width="15.86328125" style="5" bestFit="1" customWidth="1"/>
    <col min="19" max="19" width="17.19921875" style="5" bestFit="1" customWidth="1"/>
    <col min="20" max="20" width="17.19921875" style="5" hidden="1" customWidth="1"/>
    <col min="21" max="21" width="14.796875" style="5" bestFit="1" customWidth="1"/>
    <col min="22" max="22" width="12.53125" style="5" customWidth="1"/>
    <col min="23" max="16384" width="9.1328125" style="5"/>
  </cols>
  <sheetData>
    <row r="2" spans="1:22" ht="14.25" x14ac:dyDescent="0.45">
      <c r="B2" s="2" t="s">
        <v>56</v>
      </c>
      <c r="C2" s="57"/>
      <c r="D2" s="57"/>
      <c r="E2" s="57"/>
      <c r="H2" s="7"/>
      <c r="I2" s="7"/>
      <c r="J2" s="7"/>
      <c r="K2" s="7"/>
      <c r="L2" s="7"/>
      <c r="M2" s="7"/>
      <c r="N2" s="7"/>
      <c r="O2" s="7"/>
      <c r="P2" s="7"/>
      <c r="Q2" s="7"/>
    </row>
    <row r="3" spans="1:22" ht="15" customHeight="1" x14ac:dyDescent="0.45">
      <c r="B3" s="2" t="s">
        <v>57</v>
      </c>
      <c r="C3" s="7"/>
      <c r="D3" s="7"/>
      <c r="E3" s="7"/>
      <c r="H3" s="7"/>
      <c r="I3" s="7"/>
      <c r="J3" s="7"/>
      <c r="K3" s="7"/>
      <c r="L3" s="7"/>
      <c r="M3" s="7"/>
      <c r="N3" s="7"/>
      <c r="O3" s="7"/>
      <c r="P3" s="7"/>
      <c r="Q3" s="7"/>
    </row>
    <row r="5" spans="1:22" ht="18" x14ac:dyDescent="0.55000000000000004">
      <c r="G5" s="4"/>
    </row>
    <row r="6" spans="1:22" ht="18" x14ac:dyDescent="0.55000000000000004">
      <c r="B6" s="58" t="s">
        <v>34</v>
      </c>
    </row>
    <row r="7" spans="1:22" ht="14.25" thickBot="1" x14ac:dyDescent="0.5">
      <c r="C7" s="7"/>
      <c r="D7" s="7"/>
      <c r="E7" s="7"/>
      <c r="F7" s="7"/>
      <c r="G7" s="7"/>
      <c r="H7" s="7"/>
      <c r="I7" s="7"/>
      <c r="J7" s="7"/>
      <c r="K7" s="7"/>
      <c r="L7" s="7"/>
      <c r="M7" s="7"/>
      <c r="N7" s="7"/>
      <c r="O7" s="7"/>
      <c r="P7" s="7"/>
      <c r="Q7" s="7"/>
      <c r="R7" s="7"/>
      <c r="S7" s="7"/>
      <c r="T7" s="7"/>
      <c r="U7" s="7"/>
      <c r="V7" s="7"/>
    </row>
    <row r="8" spans="1:22" ht="15.75" customHeight="1" thickTop="1" thickBot="1" x14ac:dyDescent="0.5">
      <c r="B8" s="7"/>
      <c r="C8" s="162" t="s">
        <v>31</v>
      </c>
      <c r="D8" s="163"/>
      <c r="E8" s="163"/>
      <c r="F8" s="163"/>
      <c r="G8" s="163"/>
      <c r="H8" s="162" t="s">
        <v>30</v>
      </c>
      <c r="I8" s="163"/>
      <c r="J8" s="163"/>
      <c r="K8" s="163"/>
      <c r="L8" s="163"/>
      <c r="M8" s="162" t="s">
        <v>32</v>
      </c>
      <c r="N8" s="163"/>
      <c r="O8" s="163"/>
      <c r="P8" s="163"/>
      <c r="Q8" s="163"/>
      <c r="R8" s="162" t="s">
        <v>33</v>
      </c>
      <c r="S8" s="163"/>
      <c r="T8" s="163"/>
      <c r="U8" s="163"/>
      <c r="V8" s="164"/>
    </row>
    <row r="9" spans="1:22" ht="14.65" thickTop="1" thickBot="1" x14ac:dyDescent="0.5">
      <c r="A9" s="7"/>
      <c r="B9" s="59" t="s">
        <v>27</v>
      </c>
      <c r="C9" s="60" t="s">
        <v>72</v>
      </c>
      <c r="D9" s="61" t="str">
        <f>IF('Front Sheet'!$F$19&gt;=E9,"Actual","Revised Forecast")</f>
        <v>Revised Forecast</v>
      </c>
      <c r="E9" s="62">
        <v>42460</v>
      </c>
      <c r="F9" s="61" t="s">
        <v>13</v>
      </c>
      <c r="G9" s="61" t="s">
        <v>29</v>
      </c>
      <c r="H9" s="60" t="s">
        <v>72</v>
      </c>
      <c r="I9" s="61" t="str">
        <f>IF('Front Sheet'!$F$19&gt;=J9,"Actual","Revised Forecast")</f>
        <v>Revised Forecast</v>
      </c>
      <c r="J9" s="63">
        <v>42551</v>
      </c>
      <c r="K9" s="61" t="s">
        <v>13</v>
      </c>
      <c r="L9" s="61" t="s">
        <v>29</v>
      </c>
      <c r="M9" s="60" t="s">
        <v>72</v>
      </c>
      <c r="N9" s="61" t="str">
        <f>IF('Front Sheet'!$F$19&gt;=O9,"Actual","Revised Forecast")</f>
        <v>Revised Forecast</v>
      </c>
      <c r="O9" s="63">
        <v>42643</v>
      </c>
      <c r="P9" s="61" t="s">
        <v>13</v>
      </c>
      <c r="Q9" s="61" t="s">
        <v>29</v>
      </c>
      <c r="R9" s="60" t="s">
        <v>72</v>
      </c>
      <c r="S9" s="61" t="str">
        <f>IF('Front Sheet'!$F$19&gt;=T9,"Actual","Revised Forecast")</f>
        <v>Revised Forecast</v>
      </c>
      <c r="T9" s="63">
        <v>42735</v>
      </c>
      <c r="U9" s="61" t="s">
        <v>13</v>
      </c>
      <c r="V9" s="64" t="s">
        <v>29</v>
      </c>
    </row>
    <row r="10" spans="1:22" ht="14.25" thickTop="1" x14ac:dyDescent="0.45">
      <c r="A10" s="7"/>
      <c r="B10" s="65" t="s">
        <v>79</v>
      </c>
      <c r="C10" s="66"/>
      <c r="D10" s="67"/>
      <c r="E10" s="68"/>
      <c r="F10" s="69">
        <f t="shared" ref="F10:F26" si="0">C10-D10</f>
        <v>0</v>
      </c>
      <c r="G10" s="70" t="str">
        <f t="shared" ref="G10:G26" si="1">IF(OR(C10="",C10=0),"",IFERROR(IF(C10&gt;0,F10/C10,F10/0.01),0))</f>
        <v/>
      </c>
      <c r="H10" s="66"/>
      <c r="I10" s="67"/>
      <c r="J10" s="68"/>
      <c r="K10" s="69">
        <f t="shared" ref="K10:K26" si="2">H10-I10</f>
        <v>0</v>
      </c>
      <c r="L10" s="70" t="str">
        <f t="shared" ref="L10:L26" si="3">IF(OR(H10="",H10=0),"",IFERROR(IF(H10&gt;0,K10/H10,K10/0.01),0))</f>
        <v/>
      </c>
      <c r="M10" s="66"/>
      <c r="N10" s="67"/>
      <c r="O10" s="68"/>
      <c r="P10" s="69">
        <f t="shared" ref="P10:P26" si="4">M10-N10</f>
        <v>0</v>
      </c>
      <c r="Q10" s="70" t="str">
        <f t="shared" ref="Q10:Q26" si="5">IF(OR(M10="",M10=0),"",IFERROR(IF(M10&gt;0,P10/M10,P10/0.01),0))</f>
        <v/>
      </c>
      <c r="R10" s="66"/>
      <c r="S10" s="67"/>
      <c r="T10" s="68"/>
      <c r="U10" s="69">
        <f t="shared" ref="U10:U26" si="6">R10-S10</f>
        <v>0</v>
      </c>
      <c r="V10" s="71" t="str">
        <f t="shared" ref="V10:V26" si="7">IF(OR(R10="",R10=0),"",IFERROR(IF(R10&gt;0,U10/R10,U10/0.01),0))</f>
        <v/>
      </c>
    </row>
    <row r="11" spans="1:22" x14ac:dyDescent="0.45">
      <c r="A11" s="7"/>
      <c r="B11" s="72" t="s">
        <v>80</v>
      </c>
      <c r="C11" s="73"/>
      <c r="D11" s="74"/>
      <c r="E11" s="75"/>
      <c r="F11" s="76">
        <f t="shared" si="0"/>
        <v>0</v>
      </c>
      <c r="G11" s="77" t="str">
        <f t="shared" si="1"/>
        <v/>
      </c>
      <c r="H11" s="73"/>
      <c r="I11" s="74"/>
      <c r="J11" s="75"/>
      <c r="K11" s="76">
        <f t="shared" si="2"/>
        <v>0</v>
      </c>
      <c r="L11" s="77" t="str">
        <f t="shared" si="3"/>
        <v/>
      </c>
      <c r="M11" s="73"/>
      <c r="N11" s="74"/>
      <c r="O11" s="75"/>
      <c r="P11" s="76">
        <f t="shared" si="4"/>
        <v>0</v>
      </c>
      <c r="Q11" s="77" t="str">
        <f t="shared" si="5"/>
        <v/>
      </c>
      <c r="R11" s="73"/>
      <c r="S11" s="74"/>
      <c r="T11" s="75"/>
      <c r="U11" s="76">
        <f t="shared" si="6"/>
        <v>0</v>
      </c>
      <c r="V11" s="78" t="str">
        <f t="shared" si="7"/>
        <v/>
      </c>
    </row>
    <row r="12" spans="1:22" x14ac:dyDescent="0.45">
      <c r="A12" s="7"/>
      <c r="B12" s="72" t="s">
        <v>81</v>
      </c>
      <c r="C12" s="73"/>
      <c r="D12" s="74"/>
      <c r="E12" s="75"/>
      <c r="F12" s="76">
        <f t="shared" si="0"/>
        <v>0</v>
      </c>
      <c r="G12" s="77" t="str">
        <f t="shared" si="1"/>
        <v/>
      </c>
      <c r="H12" s="73"/>
      <c r="I12" s="74"/>
      <c r="J12" s="75"/>
      <c r="K12" s="76">
        <f t="shared" si="2"/>
        <v>0</v>
      </c>
      <c r="L12" s="77" t="str">
        <f t="shared" si="3"/>
        <v/>
      </c>
      <c r="M12" s="73"/>
      <c r="N12" s="74"/>
      <c r="O12" s="75"/>
      <c r="P12" s="76">
        <f t="shared" si="4"/>
        <v>0</v>
      </c>
      <c r="Q12" s="77" t="str">
        <f t="shared" si="5"/>
        <v/>
      </c>
      <c r="R12" s="73"/>
      <c r="S12" s="74"/>
      <c r="T12" s="75"/>
      <c r="U12" s="76">
        <f t="shared" si="6"/>
        <v>0</v>
      </c>
      <c r="V12" s="78" t="str">
        <f t="shared" si="7"/>
        <v/>
      </c>
    </row>
    <row r="13" spans="1:22" x14ac:dyDescent="0.45">
      <c r="A13" s="7"/>
      <c r="B13" s="72" t="s">
        <v>82</v>
      </c>
      <c r="C13" s="73"/>
      <c r="D13" s="74"/>
      <c r="E13" s="75"/>
      <c r="F13" s="76">
        <f t="shared" si="0"/>
        <v>0</v>
      </c>
      <c r="G13" s="77" t="str">
        <f t="shared" si="1"/>
        <v/>
      </c>
      <c r="H13" s="73"/>
      <c r="I13" s="74"/>
      <c r="J13" s="75"/>
      <c r="K13" s="76">
        <f t="shared" si="2"/>
        <v>0</v>
      </c>
      <c r="L13" s="77" t="str">
        <f t="shared" si="3"/>
        <v/>
      </c>
      <c r="M13" s="73"/>
      <c r="N13" s="74"/>
      <c r="O13" s="75"/>
      <c r="P13" s="76">
        <f t="shared" si="4"/>
        <v>0</v>
      </c>
      <c r="Q13" s="77" t="str">
        <f t="shared" si="5"/>
        <v/>
      </c>
      <c r="R13" s="73"/>
      <c r="S13" s="74"/>
      <c r="T13" s="75"/>
      <c r="U13" s="76">
        <f t="shared" si="6"/>
        <v>0</v>
      </c>
      <c r="V13" s="78" t="str">
        <f t="shared" si="7"/>
        <v/>
      </c>
    </row>
    <row r="14" spans="1:22" x14ac:dyDescent="0.45">
      <c r="A14" s="7"/>
      <c r="B14" s="72" t="s">
        <v>15</v>
      </c>
      <c r="C14" s="73"/>
      <c r="D14" s="74"/>
      <c r="E14" s="75"/>
      <c r="F14" s="76">
        <f t="shared" si="0"/>
        <v>0</v>
      </c>
      <c r="G14" s="77" t="str">
        <f t="shared" si="1"/>
        <v/>
      </c>
      <c r="H14" s="73"/>
      <c r="I14" s="74"/>
      <c r="J14" s="75"/>
      <c r="K14" s="76">
        <f t="shared" si="2"/>
        <v>0</v>
      </c>
      <c r="L14" s="77" t="str">
        <f t="shared" si="3"/>
        <v/>
      </c>
      <c r="M14" s="73"/>
      <c r="N14" s="74"/>
      <c r="O14" s="75"/>
      <c r="P14" s="76">
        <f t="shared" si="4"/>
        <v>0</v>
      </c>
      <c r="Q14" s="77" t="str">
        <f t="shared" si="5"/>
        <v/>
      </c>
      <c r="R14" s="73"/>
      <c r="S14" s="74"/>
      <c r="T14" s="75"/>
      <c r="U14" s="76">
        <f t="shared" si="6"/>
        <v>0</v>
      </c>
      <c r="V14" s="78" t="str">
        <f t="shared" si="7"/>
        <v/>
      </c>
    </row>
    <row r="15" spans="1:22" x14ac:dyDescent="0.45">
      <c r="A15" s="7"/>
      <c r="B15" s="72" t="s">
        <v>16</v>
      </c>
      <c r="C15" s="73"/>
      <c r="D15" s="74"/>
      <c r="E15" s="75"/>
      <c r="F15" s="76">
        <f t="shared" si="0"/>
        <v>0</v>
      </c>
      <c r="G15" s="77" t="str">
        <f t="shared" si="1"/>
        <v/>
      </c>
      <c r="H15" s="73"/>
      <c r="I15" s="74"/>
      <c r="J15" s="75"/>
      <c r="K15" s="76">
        <f t="shared" si="2"/>
        <v>0</v>
      </c>
      <c r="L15" s="77" t="str">
        <f t="shared" si="3"/>
        <v/>
      </c>
      <c r="M15" s="73"/>
      <c r="N15" s="74"/>
      <c r="O15" s="75"/>
      <c r="P15" s="76">
        <f t="shared" si="4"/>
        <v>0</v>
      </c>
      <c r="Q15" s="77" t="str">
        <f t="shared" si="5"/>
        <v/>
      </c>
      <c r="R15" s="73"/>
      <c r="S15" s="74"/>
      <c r="T15" s="75"/>
      <c r="U15" s="76">
        <f t="shared" si="6"/>
        <v>0</v>
      </c>
      <c r="V15" s="78" t="str">
        <f t="shared" si="7"/>
        <v/>
      </c>
    </row>
    <row r="16" spans="1:22" x14ac:dyDescent="0.45">
      <c r="A16" s="7"/>
      <c r="B16" s="72" t="s">
        <v>17</v>
      </c>
      <c r="C16" s="73"/>
      <c r="D16" s="74"/>
      <c r="E16" s="75"/>
      <c r="F16" s="76">
        <f t="shared" si="0"/>
        <v>0</v>
      </c>
      <c r="G16" s="77" t="str">
        <f t="shared" si="1"/>
        <v/>
      </c>
      <c r="H16" s="73"/>
      <c r="I16" s="74"/>
      <c r="J16" s="75"/>
      <c r="K16" s="76">
        <f t="shared" si="2"/>
        <v>0</v>
      </c>
      <c r="L16" s="77" t="str">
        <f t="shared" si="3"/>
        <v/>
      </c>
      <c r="M16" s="73"/>
      <c r="N16" s="74"/>
      <c r="O16" s="75"/>
      <c r="P16" s="76">
        <f t="shared" si="4"/>
        <v>0</v>
      </c>
      <c r="Q16" s="77" t="str">
        <f t="shared" si="5"/>
        <v/>
      </c>
      <c r="R16" s="73"/>
      <c r="S16" s="74"/>
      <c r="T16" s="75"/>
      <c r="U16" s="76">
        <f t="shared" si="6"/>
        <v>0</v>
      </c>
      <c r="V16" s="78" t="str">
        <f t="shared" si="7"/>
        <v/>
      </c>
    </row>
    <row r="17" spans="1:22" x14ac:dyDescent="0.45">
      <c r="A17" s="7"/>
      <c r="B17" s="72" t="s">
        <v>18</v>
      </c>
      <c r="C17" s="73"/>
      <c r="D17" s="74"/>
      <c r="E17" s="75"/>
      <c r="F17" s="76">
        <f t="shared" si="0"/>
        <v>0</v>
      </c>
      <c r="G17" s="77" t="str">
        <f t="shared" si="1"/>
        <v/>
      </c>
      <c r="H17" s="73"/>
      <c r="I17" s="74"/>
      <c r="J17" s="75"/>
      <c r="K17" s="76">
        <f t="shared" si="2"/>
        <v>0</v>
      </c>
      <c r="L17" s="77" t="str">
        <f t="shared" si="3"/>
        <v/>
      </c>
      <c r="M17" s="73"/>
      <c r="N17" s="74"/>
      <c r="O17" s="75"/>
      <c r="P17" s="76">
        <f t="shared" si="4"/>
        <v>0</v>
      </c>
      <c r="Q17" s="77" t="str">
        <f t="shared" si="5"/>
        <v/>
      </c>
      <c r="R17" s="73"/>
      <c r="S17" s="74"/>
      <c r="T17" s="75"/>
      <c r="U17" s="76">
        <f t="shared" si="6"/>
        <v>0</v>
      </c>
      <c r="V17" s="78" t="str">
        <f t="shared" si="7"/>
        <v/>
      </c>
    </row>
    <row r="18" spans="1:22" x14ac:dyDescent="0.45">
      <c r="A18" s="7"/>
      <c r="B18" s="72" t="s">
        <v>19</v>
      </c>
      <c r="C18" s="73"/>
      <c r="D18" s="74"/>
      <c r="E18" s="75"/>
      <c r="F18" s="76">
        <f t="shared" si="0"/>
        <v>0</v>
      </c>
      <c r="G18" s="77" t="str">
        <f t="shared" si="1"/>
        <v/>
      </c>
      <c r="H18" s="73"/>
      <c r="I18" s="74"/>
      <c r="J18" s="75"/>
      <c r="K18" s="76">
        <f t="shared" si="2"/>
        <v>0</v>
      </c>
      <c r="L18" s="77" t="str">
        <f t="shared" si="3"/>
        <v/>
      </c>
      <c r="M18" s="73"/>
      <c r="N18" s="74"/>
      <c r="O18" s="75"/>
      <c r="P18" s="76">
        <f t="shared" si="4"/>
        <v>0</v>
      </c>
      <c r="Q18" s="77" t="str">
        <f t="shared" si="5"/>
        <v/>
      </c>
      <c r="R18" s="73"/>
      <c r="S18" s="74"/>
      <c r="T18" s="75"/>
      <c r="U18" s="76">
        <f t="shared" si="6"/>
        <v>0</v>
      </c>
      <c r="V18" s="78" t="str">
        <f t="shared" si="7"/>
        <v/>
      </c>
    </row>
    <row r="19" spans="1:22" x14ac:dyDescent="0.45">
      <c r="A19" s="7"/>
      <c r="B19" s="72" t="s">
        <v>20</v>
      </c>
      <c r="C19" s="73"/>
      <c r="D19" s="74"/>
      <c r="E19" s="75"/>
      <c r="F19" s="76">
        <f t="shared" si="0"/>
        <v>0</v>
      </c>
      <c r="G19" s="77" t="str">
        <f t="shared" si="1"/>
        <v/>
      </c>
      <c r="H19" s="73"/>
      <c r="I19" s="74"/>
      <c r="J19" s="75"/>
      <c r="K19" s="76">
        <f t="shared" si="2"/>
        <v>0</v>
      </c>
      <c r="L19" s="77" t="str">
        <f t="shared" si="3"/>
        <v/>
      </c>
      <c r="M19" s="73"/>
      <c r="N19" s="74"/>
      <c r="O19" s="75"/>
      <c r="P19" s="76">
        <f t="shared" si="4"/>
        <v>0</v>
      </c>
      <c r="Q19" s="77" t="str">
        <f t="shared" si="5"/>
        <v/>
      </c>
      <c r="R19" s="73"/>
      <c r="S19" s="74"/>
      <c r="T19" s="75"/>
      <c r="U19" s="76">
        <f t="shared" si="6"/>
        <v>0</v>
      </c>
      <c r="V19" s="78" t="str">
        <f t="shared" si="7"/>
        <v/>
      </c>
    </row>
    <row r="20" spans="1:22" x14ac:dyDescent="0.45">
      <c r="A20" s="7"/>
      <c r="B20" s="72" t="s">
        <v>21</v>
      </c>
      <c r="C20" s="73"/>
      <c r="D20" s="74"/>
      <c r="E20" s="75"/>
      <c r="F20" s="76">
        <f t="shared" si="0"/>
        <v>0</v>
      </c>
      <c r="G20" s="77" t="str">
        <f t="shared" si="1"/>
        <v/>
      </c>
      <c r="H20" s="73"/>
      <c r="I20" s="74"/>
      <c r="J20" s="75"/>
      <c r="K20" s="76">
        <f t="shared" si="2"/>
        <v>0</v>
      </c>
      <c r="L20" s="77" t="str">
        <f t="shared" si="3"/>
        <v/>
      </c>
      <c r="M20" s="73"/>
      <c r="N20" s="74"/>
      <c r="O20" s="75"/>
      <c r="P20" s="76">
        <f t="shared" si="4"/>
        <v>0</v>
      </c>
      <c r="Q20" s="77" t="str">
        <f t="shared" si="5"/>
        <v/>
      </c>
      <c r="R20" s="73"/>
      <c r="S20" s="74"/>
      <c r="T20" s="75"/>
      <c r="U20" s="76">
        <f t="shared" si="6"/>
        <v>0</v>
      </c>
      <c r="V20" s="78" t="str">
        <f t="shared" si="7"/>
        <v/>
      </c>
    </row>
    <row r="21" spans="1:22" x14ac:dyDescent="0.45">
      <c r="A21" s="7"/>
      <c r="B21" s="72" t="s">
        <v>59</v>
      </c>
      <c r="C21" s="73"/>
      <c r="D21" s="74"/>
      <c r="E21" s="75"/>
      <c r="F21" s="76">
        <f t="shared" si="0"/>
        <v>0</v>
      </c>
      <c r="G21" s="77" t="str">
        <f t="shared" si="1"/>
        <v/>
      </c>
      <c r="H21" s="73"/>
      <c r="I21" s="74"/>
      <c r="J21" s="75"/>
      <c r="K21" s="76">
        <f t="shared" si="2"/>
        <v>0</v>
      </c>
      <c r="L21" s="77" t="str">
        <f t="shared" si="3"/>
        <v/>
      </c>
      <c r="M21" s="73"/>
      <c r="N21" s="74"/>
      <c r="O21" s="75"/>
      <c r="P21" s="76">
        <f t="shared" si="4"/>
        <v>0</v>
      </c>
      <c r="Q21" s="77" t="str">
        <f t="shared" si="5"/>
        <v/>
      </c>
      <c r="R21" s="73"/>
      <c r="S21" s="74"/>
      <c r="T21" s="75"/>
      <c r="U21" s="76">
        <f t="shared" si="6"/>
        <v>0</v>
      </c>
      <c r="V21" s="78" t="str">
        <f t="shared" si="7"/>
        <v/>
      </c>
    </row>
    <row r="22" spans="1:22" x14ac:dyDescent="0.45">
      <c r="A22" s="7"/>
      <c r="B22" s="72" t="s">
        <v>22</v>
      </c>
      <c r="C22" s="73"/>
      <c r="D22" s="74"/>
      <c r="E22" s="75"/>
      <c r="F22" s="76">
        <f t="shared" si="0"/>
        <v>0</v>
      </c>
      <c r="G22" s="77" t="str">
        <f t="shared" si="1"/>
        <v/>
      </c>
      <c r="H22" s="73"/>
      <c r="I22" s="74"/>
      <c r="J22" s="75"/>
      <c r="K22" s="76">
        <f t="shared" si="2"/>
        <v>0</v>
      </c>
      <c r="L22" s="77" t="str">
        <f t="shared" si="3"/>
        <v/>
      </c>
      <c r="M22" s="73"/>
      <c r="N22" s="74"/>
      <c r="O22" s="75"/>
      <c r="P22" s="76">
        <f t="shared" si="4"/>
        <v>0</v>
      </c>
      <c r="Q22" s="77" t="str">
        <f t="shared" si="5"/>
        <v/>
      </c>
      <c r="R22" s="73"/>
      <c r="S22" s="74"/>
      <c r="T22" s="75"/>
      <c r="U22" s="76">
        <f t="shared" si="6"/>
        <v>0</v>
      </c>
      <c r="V22" s="78" t="str">
        <f t="shared" si="7"/>
        <v/>
      </c>
    </row>
    <row r="23" spans="1:22" x14ac:dyDescent="0.45">
      <c r="A23" s="7"/>
      <c r="B23" s="72" t="s">
        <v>23</v>
      </c>
      <c r="C23" s="73"/>
      <c r="D23" s="74"/>
      <c r="E23" s="75"/>
      <c r="F23" s="76">
        <f t="shared" si="0"/>
        <v>0</v>
      </c>
      <c r="G23" s="77" t="str">
        <f t="shared" si="1"/>
        <v/>
      </c>
      <c r="H23" s="73"/>
      <c r="I23" s="74"/>
      <c r="J23" s="75"/>
      <c r="K23" s="76">
        <f t="shared" si="2"/>
        <v>0</v>
      </c>
      <c r="L23" s="77" t="str">
        <f t="shared" si="3"/>
        <v/>
      </c>
      <c r="M23" s="73"/>
      <c r="N23" s="74"/>
      <c r="O23" s="75"/>
      <c r="P23" s="76">
        <f t="shared" si="4"/>
        <v>0</v>
      </c>
      <c r="Q23" s="77" t="str">
        <f t="shared" si="5"/>
        <v/>
      </c>
      <c r="R23" s="73"/>
      <c r="S23" s="74"/>
      <c r="T23" s="75"/>
      <c r="U23" s="76">
        <f t="shared" si="6"/>
        <v>0</v>
      </c>
      <c r="V23" s="78" t="str">
        <f t="shared" si="7"/>
        <v/>
      </c>
    </row>
    <row r="24" spans="1:22" x14ac:dyDescent="0.45">
      <c r="A24" s="7"/>
      <c r="B24" s="72" t="s">
        <v>24</v>
      </c>
      <c r="C24" s="73"/>
      <c r="D24" s="74"/>
      <c r="E24" s="75"/>
      <c r="F24" s="76">
        <f t="shared" si="0"/>
        <v>0</v>
      </c>
      <c r="G24" s="77" t="str">
        <f t="shared" si="1"/>
        <v/>
      </c>
      <c r="H24" s="73"/>
      <c r="I24" s="74"/>
      <c r="J24" s="75"/>
      <c r="K24" s="76">
        <f t="shared" si="2"/>
        <v>0</v>
      </c>
      <c r="L24" s="77" t="str">
        <f t="shared" si="3"/>
        <v/>
      </c>
      <c r="M24" s="73"/>
      <c r="N24" s="74"/>
      <c r="O24" s="75"/>
      <c r="P24" s="76">
        <f t="shared" si="4"/>
        <v>0</v>
      </c>
      <c r="Q24" s="77" t="str">
        <f t="shared" si="5"/>
        <v/>
      </c>
      <c r="R24" s="73"/>
      <c r="S24" s="74"/>
      <c r="T24" s="75"/>
      <c r="U24" s="76">
        <f t="shared" si="6"/>
        <v>0</v>
      </c>
      <c r="V24" s="78" t="str">
        <f t="shared" si="7"/>
        <v/>
      </c>
    </row>
    <row r="25" spans="1:22" x14ac:dyDescent="0.45">
      <c r="A25" s="7"/>
      <c r="B25" s="72" t="s">
        <v>25</v>
      </c>
      <c r="C25" s="73"/>
      <c r="D25" s="74"/>
      <c r="E25" s="75"/>
      <c r="F25" s="76">
        <f t="shared" si="0"/>
        <v>0</v>
      </c>
      <c r="G25" s="77" t="str">
        <f t="shared" si="1"/>
        <v/>
      </c>
      <c r="H25" s="73"/>
      <c r="I25" s="74"/>
      <c r="J25" s="75"/>
      <c r="K25" s="76">
        <f t="shared" si="2"/>
        <v>0</v>
      </c>
      <c r="L25" s="77" t="str">
        <f t="shared" si="3"/>
        <v/>
      </c>
      <c r="M25" s="73"/>
      <c r="N25" s="74"/>
      <c r="O25" s="75"/>
      <c r="P25" s="76">
        <f t="shared" si="4"/>
        <v>0</v>
      </c>
      <c r="Q25" s="77" t="str">
        <f t="shared" si="5"/>
        <v/>
      </c>
      <c r="R25" s="73"/>
      <c r="S25" s="74"/>
      <c r="T25" s="75"/>
      <c r="U25" s="76">
        <f t="shared" si="6"/>
        <v>0</v>
      </c>
      <c r="V25" s="78" t="str">
        <f t="shared" si="7"/>
        <v/>
      </c>
    </row>
    <row r="26" spans="1:22" ht="14.25" thickBot="1" x14ac:dyDescent="0.5">
      <c r="A26" s="7"/>
      <c r="B26" s="72" t="s">
        <v>26</v>
      </c>
      <c r="C26" s="73"/>
      <c r="D26" s="74"/>
      <c r="E26" s="75"/>
      <c r="F26" s="76">
        <f t="shared" si="0"/>
        <v>0</v>
      </c>
      <c r="G26" s="77" t="str">
        <f t="shared" si="1"/>
        <v/>
      </c>
      <c r="H26" s="73"/>
      <c r="I26" s="74"/>
      <c r="J26" s="75"/>
      <c r="K26" s="76">
        <f t="shared" si="2"/>
        <v>0</v>
      </c>
      <c r="L26" s="77" t="str">
        <f t="shared" si="3"/>
        <v/>
      </c>
      <c r="M26" s="73"/>
      <c r="N26" s="74"/>
      <c r="O26" s="75"/>
      <c r="P26" s="76">
        <f t="shared" si="4"/>
        <v>0</v>
      </c>
      <c r="Q26" s="77" t="str">
        <f t="shared" si="5"/>
        <v/>
      </c>
      <c r="R26" s="73"/>
      <c r="S26" s="74"/>
      <c r="T26" s="75"/>
      <c r="U26" s="76">
        <f t="shared" si="6"/>
        <v>0</v>
      </c>
      <c r="V26" s="78" t="str">
        <f t="shared" si="7"/>
        <v/>
      </c>
    </row>
    <row r="27" spans="1:22" ht="6" customHeight="1" thickTop="1" thickBot="1" x14ac:dyDescent="0.5">
      <c r="B27" s="79"/>
      <c r="C27" s="80"/>
      <c r="D27" s="80"/>
      <c r="E27" s="80"/>
      <c r="F27" s="80"/>
      <c r="G27" s="84"/>
      <c r="H27" s="80"/>
      <c r="I27" s="80"/>
      <c r="J27" s="80"/>
      <c r="K27" s="80"/>
      <c r="L27" s="84"/>
      <c r="M27" s="80"/>
      <c r="N27" s="80"/>
      <c r="O27" s="80"/>
      <c r="P27" s="80"/>
      <c r="Q27" s="84"/>
      <c r="R27" s="80"/>
      <c r="S27" s="80"/>
      <c r="T27" s="80"/>
      <c r="U27" s="80"/>
      <c r="V27" s="84"/>
    </row>
    <row r="28" spans="1:22" ht="14.65" thickTop="1" thickBot="1" x14ac:dyDescent="0.5">
      <c r="A28" s="7"/>
      <c r="B28" s="88" t="s">
        <v>28</v>
      </c>
      <c r="C28" s="81">
        <f>SUM(C10:C26)</f>
        <v>0</v>
      </c>
      <c r="D28" s="89">
        <f>SUM(D10:D26)</f>
        <v>0</v>
      </c>
      <c r="E28" s="82"/>
      <c r="F28" s="83">
        <f>SUM(F10:F26)</f>
        <v>0</v>
      </c>
      <c r="G28" s="86" t="str">
        <f>IF(OR(C28="",C28=0),"",IFERROR(IF(C28&gt;0,F28/C28,F28/0.01),0))</f>
        <v/>
      </c>
      <c r="H28" s="81">
        <f>SUM(H10:H26)</f>
        <v>0</v>
      </c>
      <c r="I28" s="89">
        <f>SUM(I10:I26)</f>
        <v>0</v>
      </c>
      <c r="J28" s="87"/>
      <c r="K28" s="83">
        <f>SUM(K10:K26)</f>
        <v>0</v>
      </c>
      <c r="L28" s="86" t="str">
        <f>IF(OR(H28="",H28=0),"",IFERROR(IF(H28&gt;0,K28/H28,K28/0.01),0))</f>
        <v/>
      </c>
      <c r="M28" s="81">
        <f>SUM(M10:M26)</f>
        <v>0</v>
      </c>
      <c r="N28" s="89">
        <f>SUM(N10:N26)</f>
        <v>0</v>
      </c>
      <c r="O28" s="87"/>
      <c r="P28" s="83">
        <f>SUM(P10:P26)</f>
        <v>0</v>
      </c>
      <c r="Q28" s="86" t="str">
        <f>IF(OR(M28="",M28=0),"",IFERROR(IF(M28&gt;0,P28/M28,P28/0.01),0))</f>
        <v/>
      </c>
      <c r="R28" s="81">
        <f>SUM(R10:R26)</f>
        <v>0</v>
      </c>
      <c r="S28" s="89">
        <f>SUM(S10:S26)</f>
        <v>0</v>
      </c>
      <c r="T28" s="87"/>
      <c r="U28" s="83">
        <f>SUM(U10:U26)</f>
        <v>0</v>
      </c>
      <c r="V28" s="85" t="str">
        <f>IF(OR(R28="",R28=0),"",IFERROR(IF(R28&gt;0,U28/R28,U28/0.01),0))</f>
        <v/>
      </c>
    </row>
    <row r="29" spans="1:22" ht="6" customHeight="1" thickTop="1" thickBot="1" x14ac:dyDescent="0.5">
      <c r="B29" s="90"/>
      <c r="D29" s="90"/>
      <c r="I29" s="90"/>
      <c r="N29" s="90"/>
      <c r="S29" s="90"/>
    </row>
    <row r="30" spans="1:22" ht="14.65" thickTop="1" thickBot="1" x14ac:dyDescent="0.5">
      <c r="A30" s="7"/>
      <c r="B30" s="88" t="str">
        <f>LookUp!$C$2</f>
        <v>SDA/Irregularity (grant can be re-used)</v>
      </c>
      <c r="C30" s="91"/>
      <c r="D30" s="92">
        <f>SUMPRODUCT(--(LEFT(SDAQuarters,4)=LEFT('Quarterly Breakdown'!$B6,4)),--(RIGHT(SDAQuarters,2)=LEFT(C8,2)),--(SDAOutcome=$B30),SDAAmount)</f>
        <v>0</v>
      </c>
      <c r="H30" s="7"/>
      <c r="I30" s="92">
        <f>SUMPRODUCT(--(LEFT(SDAQuarters,4)=LEFT('Quarterly Breakdown'!$B6,4)),--(RIGHT(SDAQuarters,2)=LEFT(H8,2)),--(SDAOutcome=$B30),SDAAmount)</f>
        <v>0</v>
      </c>
      <c r="M30" s="7"/>
      <c r="N30" s="92">
        <f>SUMPRODUCT(--(LEFT(SDAQuarters,4)=LEFT('Quarterly Breakdown'!$B6,4)),--(RIGHT(SDAQuarters,2)=LEFT(M8,2)),--(SDAOutcome=$B30),SDAAmount)</f>
        <v>0</v>
      </c>
      <c r="R30" s="7"/>
      <c r="S30" s="92">
        <f>SUMPRODUCT(--(LEFT(SDAQuarters,4)=LEFT('Quarterly Breakdown'!$B6,4)),--(RIGHT(SDAQuarters,2)=LEFT(R8,2)),--(SDAOutcome=$B30),SDAAmount)</f>
        <v>0</v>
      </c>
    </row>
    <row r="31" spans="1:22" ht="14.65" thickTop="1" thickBot="1" x14ac:dyDescent="0.5">
      <c r="A31" s="7"/>
      <c r="B31" s="88" t="str">
        <f>LookUp!$C$3</f>
        <v>Irregularity (grant reduced by MA)</v>
      </c>
      <c r="C31" s="91"/>
      <c r="D31" s="92">
        <f>SUMPRODUCT(--(LEFT(SDAQuarters,4)=LEFT('Quarterly Breakdown'!$B6,4)),--(RIGHT(SDAQuarters,2)=LEFT(C8,2)),--(SDAOutcome=$B31),SDAAmount)</f>
        <v>0</v>
      </c>
      <c r="H31" s="7"/>
      <c r="I31" s="92">
        <f>SUMPRODUCT(--(LEFT(SDAQuarters,4)=LEFT('Quarterly Breakdown'!$B6,4)),--(RIGHT(SDAQuarters,2)=LEFT(H8,2)),--(SDAOutcome=$B31),SDAAmount)</f>
        <v>0</v>
      </c>
      <c r="M31" s="7"/>
      <c r="N31" s="92">
        <f>SUMPRODUCT(--(LEFT(SDAQuarters,4)=LEFT('Quarterly Breakdown'!$B6,4)),--(RIGHT(SDAQuarters,2)=LEFT(M8,2)),--(SDAOutcome=$B31),SDAAmount)</f>
        <v>0</v>
      </c>
      <c r="R31" s="7"/>
      <c r="S31" s="92">
        <f>SUMPRODUCT(--(LEFT(SDAQuarters,4)=LEFT('Quarterly Breakdown'!$B6,4)),--(RIGHT(SDAQuarters,2)=LEFT(R8,2)),--(SDAOutcome=$B31),SDAAmount)</f>
        <v>0</v>
      </c>
    </row>
    <row r="32" spans="1:22" ht="6" customHeight="1" thickTop="1" thickBot="1" x14ac:dyDescent="0.5">
      <c r="B32" s="79"/>
      <c r="D32" s="93"/>
      <c r="I32" s="93"/>
      <c r="N32" s="93"/>
      <c r="S32" s="93"/>
    </row>
    <row r="33" spans="1:22" ht="14.65" thickTop="1" thickBot="1" x14ac:dyDescent="0.5">
      <c r="A33" s="7"/>
      <c r="B33" s="88" t="s">
        <v>84</v>
      </c>
      <c r="C33" s="91"/>
      <c r="D33" s="92">
        <f>D28-SUM(D30:D31)</f>
        <v>0</v>
      </c>
      <c r="H33" s="7"/>
      <c r="I33" s="92">
        <f>I28-SUM(I30:I31)</f>
        <v>0</v>
      </c>
      <c r="M33" s="7"/>
      <c r="N33" s="92">
        <f>N28-SUM(N30:N31)</f>
        <v>0</v>
      </c>
      <c r="R33" s="7"/>
      <c r="S33" s="92">
        <f>S28-SUM(S30:S31)</f>
        <v>0</v>
      </c>
    </row>
    <row r="34" spans="1:22" ht="6" customHeight="1" thickTop="1" thickBot="1" x14ac:dyDescent="0.5">
      <c r="B34" s="90"/>
      <c r="D34" s="90"/>
      <c r="I34" s="90"/>
      <c r="N34" s="90"/>
      <c r="S34" s="90"/>
    </row>
    <row r="35" spans="1:22" ht="14.25" thickTop="1" x14ac:dyDescent="0.45">
      <c r="A35" s="7"/>
      <c r="B35" s="94" t="s">
        <v>73</v>
      </c>
      <c r="C35" s="91"/>
      <c r="D35" s="96">
        <f>SUMIFS('Front Sheet'!$E$37:$E$79,'Front Sheet'!$AB$37:$AB$79,"2016",'Front Sheet'!$AA$37:$AA$79,"Q1")</f>
        <v>0</v>
      </c>
      <c r="E35" s="23"/>
      <c r="H35" s="7"/>
      <c r="I35" s="96">
        <f>SUMIFS('Front Sheet'!$E$37:$E$79,'Front Sheet'!$AB$37:$AB$79,"2016",'Front Sheet'!$AA$37:$AA$79,"Q2")</f>
        <v>0</v>
      </c>
      <c r="M35" s="7"/>
      <c r="N35" s="96">
        <f>SUMIFS('Front Sheet'!$E$37:$E$79,'Front Sheet'!$AB$37:$AB$79,"2016",'Front Sheet'!$AA$37:$AA$79,"Q3")</f>
        <v>0</v>
      </c>
      <c r="R35" s="7"/>
      <c r="S35" s="96">
        <f>SUMIFS('Front Sheet'!$E$37:$E$79,'Front Sheet'!$AB$37:$AB$79,"2016",'Front Sheet'!$AA$37:$AA$79,"Q4")</f>
        <v>0</v>
      </c>
    </row>
    <row r="36" spans="1:22" ht="14.25" thickBot="1" x14ac:dyDescent="0.5">
      <c r="A36" s="7"/>
      <c r="B36" s="98" t="s">
        <v>74</v>
      </c>
      <c r="C36" s="91"/>
      <c r="D36" s="99">
        <f>IF('Front Sheet'!$F$19&gt;=E9,D35-D33,0)</f>
        <v>0</v>
      </c>
      <c r="H36" s="7"/>
      <c r="I36" s="99">
        <f>IF('Front Sheet'!$F$19&gt;=J9,I35-I33,0)</f>
        <v>0</v>
      </c>
      <c r="M36" s="7"/>
      <c r="N36" s="99">
        <f>IF('Front Sheet'!$F$19&gt;=O9,N35-N33,0)</f>
        <v>0</v>
      </c>
      <c r="R36" s="7"/>
      <c r="S36" s="99">
        <f>IF('Front Sheet'!$F$19&gt;=T9,S35-S33,0)</f>
        <v>0</v>
      </c>
    </row>
    <row r="37" spans="1:22" ht="6" customHeight="1" thickTop="1" thickBot="1" x14ac:dyDescent="0.5">
      <c r="A37" s="5" t="s">
        <v>85</v>
      </c>
      <c r="B37" s="90"/>
      <c r="D37" s="90"/>
      <c r="I37" s="90"/>
      <c r="N37" s="90"/>
      <c r="S37" s="90"/>
    </row>
    <row r="38" spans="1:22" ht="14.25" thickTop="1" x14ac:dyDescent="0.45">
      <c r="A38" s="7"/>
      <c r="B38" s="94" t="s">
        <v>78</v>
      </c>
      <c r="C38" s="91"/>
      <c r="D38" s="96">
        <f>IF('Front Sheet'!$F$19&gt;=E9,D35,0)</f>
        <v>0</v>
      </c>
      <c r="H38" s="7"/>
      <c r="I38" s="96">
        <f>IF('Front Sheet'!$F$19&gt;=J9,D38+I35,0)</f>
        <v>0</v>
      </c>
      <c r="M38" s="7"/>
      <c r="N38" s="96">
        <f>IF('Front Sheet'!$F$19&gt;=O9,I38+N35,0)</f>
        <v>0</v>
      </c>
      <c r="R38" s="7"/>
      <c r="S38" s="96">
        <f>IF('Front Sheet'!$F$19&gt;=T9,N38+S35,0)</f>
        <v>0</v>
      </c>
    </row>
    <row r="39" spans="1:22" ht="14.25" thickBot="1" x14ac:dyDescent="0.5">
      <c r="A39" s="7"/>
      <c r="B39" s="95" t="s">
        <v>105</v>
      </c>
      <c r="C39" s="91"/>
      <c r="D39" s="97">
        <f>IF('Front Sheet'!$F$19&gt;=E9,D38-D36,0)</f>
        <v>0</v>
      </c>
      <c r="H39" s="7"/>
      <c r="I39" s="97">
        <f>IF('Front Sheet'!$F$19&gt;=J9,D39+I36,0)</f>
        <v>0</v>
      </c>
      <c r="M39" s="7"/>
      <c r="N39" s="97">
        <f>IF('Front Sheet'!$F$19&gt;=O9,I39+N36,0)</f>
        <v>0</v>
      </c>
      <c r="R39" s="7"/>
      <c r="S39" s="97">
        <f>IF('Front Sheet'!$F$19&gt;=T9,N39+S36,0)</f>
        <v>0</v>
      </c>
    </row>
    <row r="40" spans="1:22" ht="6" customHeight="1" thickTop="1" x14ac:dyDescent="0.45"/>
    <row r="42" spans="1:22" ht="18" x14ac:dyDescent="0.55000000000000004">
      <c r="B42" s="58" t="s">
        <v>35</v>
      </c>
    </row>
    <row r="43" spans="1:22" ht="14.25" thickBot="1" x14ac:dyDescent="0.5">
      <c r="C43" s="7"/>
      <c r="D43" s="7"/>
      <c r="E43" s="7"/>
      <c r="F43" s="7"/>
      <c r="G43" s="7"/>
      <c r="H43" s="7"/>
      <c r="I43" s="7"/>
      <c r="J43" s="7"/>
      <c r="K43" s="7"/>
      <c r="L43" s="7"/>
      <c r="M43" s="7"/>
      <c r="N43" s="7"/>
      <c r="O43" s="7"/>
      <c r="P43" s="7"/>
      <c r="Q43" s="7"/>
      <c r="R43" s="7"/>
      <c r="S43" s="7"/>
      <c r="T43" s="7"/>
      <c r="U43" s="7"/>
      <c r="V43" s="7"/>
    </row>
    <row r="44" spans="1:22" ht="15.75" customHeight="1" thickTop="1" thickBot="1" x14ac:dyDescent="0.5">
      <c r="B44" s="7"/>
      <c r="C44" s="162" t="s">
        <v>31</v>
      </c>
      <c r="D44" s="163"/>
      <c r="E44" s="163"/>
      <c r="F44" s="163"/>
      <c r="G44" s="163"/>
      <c r="H44" s="162" t="s">
        <v>30</v>
      </c>
      <c r="I44" s="163"/>
      <c r="J44" s="163"/>
      <c r="K44" s="163"/>
      <c r="L44" s="163"/>
      <c r="M44" s="162" t="s">
        <v>32</v>
      </c>
      <c r="N44" s="163"/>
      <c r="O44" s="163"/>
      <c r="P44" s="163"/>
      <c r="Q44" s="163"/>
      <c r="R44" s="162" t="s">
        <v>33</v>
      </c>
      <c r="S44" s="163"/>
      <c r="T44" s="163"/>
      <c r="U44" s="163"/>
      <c r="V44" s="164"/>
    </row>
    <row r="45" spans="1:22" ht="14.65" thickTop="1" thickBot="1" x14ac:dyDescent="0.5">
      <c r="A45" s="7"/>
      <c r="B45" s="59" t="s">
        <v>27</v>
      </c>
      <c r="C45" s="60" t="s">
        <v>72</v>
      </c>
      <c r="D45" s="61" t="str">
        <f>IF('Front Sheet'!$F$19&gt;=E45,"Actual","Revised Forecast")</f>
        <v>Revised Forecast</v>
      </c>
      <c r="E45" s="62">
        <v>42825</v>
      </c>
      <c r="F45" s="61" t="s">
        <v>13</v>
      </c>
      <c r="G45" s="61" t="s">
        <v>29</v>
      </c>
      <c r="H45" s="60" t="s">
        <v>72</v>
      </c>
      <c r="I45" s="61" t="str">
        <f>IF('Front Sheet'!$F$19&gt;=J45,"Actual","Revised Forecast")</f>
        <v>Revised Forecast</v>
      </c>
      <c r="J45" s="63">
        <v>42916</v>
      </c>
      <c r="K45" s="61" t="s">
        <v>13</v>
      </c>
      <c r="L45" s="61" t="s">
        <v>29</v>
      </c>
      <c r="M45" s="60" t="s">
        <v>72</v>
      </c>
      <c r="N45" s="61" t="str">
        <f>IF('Front Sheet'!$F$19&gt;=O45,"Actual","Revised Forecast")</f>
        <v>Revised Forecast</v>
      </c>
      <c r="O45" s="63">
        <v>43008</v>
      </c>
      <c r="P45" s="61" t="s">
        <v>13</v>
      </c>
      <c r="Q45" s="61" t="s">
        <v>29</v>
      </c>
      <c r="R45" s="60" t="s">
        <v>72</v>
      </c>
      <c r="S45" s="61" t="str">
        <f>IF('Front Sheet'!$F$19&gt;=T45,"Actual","Revised Forecast")</f>
        <v>Revised Forecast</v>
      </c>
      <c r="T45" s="63">
        <v>43100</v>
      </c>
      <c r="U45" s="61" t="s">
        <v>13</v>
      </c>
      <c r="V45" s="64" t="s">
        <v>29</v>
      </c>
    </row>
    <row r="46" spans="1:22" ht="14.25" thickTop="1" x14ac:dyDescent="0.45">
      <c r="A46" s="7"/>
      <c r="B46" s="65" t="s">
        <v>79</v>
      </c>
      <c r="C46" s="66"/>
      <c r="D46" s="67"/>
      <c r="E46" s="68"/>
      <c r="F46" s="69">
        <f t="shared" ref="F46:F62" si="8">C46-D46</f>
        <v>0</v>
      </c>
      <c r="G46" s="70" t="str">
        <f t="shared" ref="G46:G62" si="9">IF(OR(C46="",C46=0),"",IFERROR(IF(C46&gt;0,F46/C46,F46/0.01),0))</f>
        <v/>
      </c>
      <c r="H46" s="66"/>
      <c r="I46" s="67"/>
      <c r="J46" s="68"/>
      <c r="K46" s="69">
        <f t="shared" ref="K46:K62" si="10">H46-I46</f>
        <v>0</v>
      </c>
      <c r="L46" s="70" t="str">
        <f t="shared" ref="L46:L62" si="11">IF(OR(H46="",H46=0),"",IFERROR(IF(H46&gt;0,K46/H46,K46/0.01),0))</f>
        <v/>
      </c>
      <c r="M46" s="66"/>
      <c r="N46" s="67"/>
      <c r="O46" s="68"/>
      <c r="P46" s="69">
        <f t="shared" ref="P46:P62" si="12">M46-N46</f>
        <v>0</v>
      </c>
      <c r="Q46" s="70" t="str">
        <f t="shared" ref="Q46:Q62" si="13">IF(OR(M46="",M46=0),"",IFERROR(IF(M46&gt;0,P46/M46,P46/0.01),0))</f>
        <v/>
      </c>
      <c r="R46" s="66"/>
      <c r="S46" s="67"/>
      <c r="T46" s="68"/>
      <c r="U46" s="69">
        <f t="shared" ref="U46:U62" si="14">R46-S46</f>
        <v>0</v>
      </c>
      <c r="V46" s="71" t="str">
        <f t="shared" ref="V46:V62" si="15">IF(OR(R46="",R46=0),"",IFERROR(IF(R46&gt;0,U46/R46,U46/0.01),0))</f>
        <v/>
      </c>
    </row>
    <row r="47" spans="1:22" x14ac:dyDescent="0.45">
      <c r="A47" s="7"/>
      <c r="B47" s="72" t="s">
        <v>80</v>
      </c>
      <c r="C47" s="73"/>
      <c r="D47" s="74"/>
      <c r="E47" s="75"/>
      <c r="F47" s="76">
        <f t="shared" si="8"/>
        <v>0</v>
      </c>
      <c r="G47" s="77" t="str">
        <f t="shared" si="9"/>
        <v/>
      </c>
      <c r="H47" s="73"/>
      <c r="I47" s="74"/>
      <c r="J47" s="75"/>
      <c r="K47" s="76">
        <f t="shared" si="10"/>
        <v>0</v>
      </c>
      <c r="L47" s="77" t="str">
        <f t="shared" si="11"/>
        <v/>
      </c>
      <c r="M47" s="73"/>
      <c r="N47" s="74"/>
      <c r="O47" s="75"/>
      <c r="P47" s="76">
        <f t="shared" si="12"/>
        <v>0</v>
      </c>
      <c r="Q47" s="77" t="str">
        <f t="shared" si="13"/>
        <v/>
      </c>
      <c r="R47" s="73"/>
      <c r="S47" s="74"/>
      <c r="T47" s="75"/>
      <c r="U47" s="76">
        <f t="shared" si="14"/>
        <v>0</v>
      </c>
      <c r="V47" s="78" t="str">
        <f t="shared" si="15"/>
        <v/>
      </c>
    </row>
    <row r="48" spans="1:22" x14ac:dyDescent="0.45">
      <c r="A48" s="7"/>
      <c r="B48" s="72" t="s">
        <v>81</v>
      </c>
      <c r="C48" s="73"/>
      <c r="D48" s="74"/>
      <c r="E48" s="75"/>
      <c r="F48" s="76">
        <f t="shared" si="8"/>
        <v>0</v>
      </c>
      <c r="G48" s="77" t="str">
        <f t="shared" si="9"/>
        <v/>
      </c>
      <c r="H48" s="73"/>
      <c r="I48" s="74"/>
      <c r="J48" s="75"/>
      <c r="K48" s="76">
        <f t="shared" si="10"/>
        <v>0</v>
      </c>
      <c r="L48" s="77" t="str">
        <f t="shared" si="11"/>
        <v/>
      </c>
      <c r="M48" s="73"/>
      <c r="N48" s="74"/>
      <c r="O48" s="75"/>
      <c r="P48" s="76">
        <f t="shared" si="12"/>
        <v>0</v>
      </c>
      <c r="Q48" s="77" t="str">
        <f t="shared" si="13"/>
        <v/>
      </c>
      <c r="R48" s="73"/>
      <c r="S48" s="74"/>
      <c r="T48" s="75"/>
      <c r="U48" s="76">
        <f t="shared" si="14"/>
        <v>0</v>
      </c>
      <c r="V48" s="78" t="str">
        <f t="shared" si="15"/>
        <v/>
      </c>
    </row>
    <row r="49" spans="1:22" x14ac:dyDescent="0.45">
      <c r="A49" s="7"/>
      <c r="B49" s="72" t="s">
        <v>82</v>
      </c>
      <c r="C49" s="73"/>
      <c r="D49" s="74"/>
      <c r="E49" s="75"/>
      <c r="F49" s="76">
        <f t="shared" si="8"/>
        <v>0</v>
      </c>
      <c r="G49" s="77" t="str">
        <f t="shared" si="9"/>
        <v/>
      </c>
      <c r="H49" s="73"/>
      <c r="I49" s="74"/>
      <c r="J49" s="75"/>
      <c r="K49" s="76">
        <f t="shared" si="10"/>
        <v>0</v>
      </c>
      <c r="L49" s="77" t="str">
        <f t="shared" si="11"/>
        <v/>
      </c>
      <c r="M49" s="73"/>
      <c r="N49" s="74"/>
      <c r="O49" s="75"/>
      <c r="P49" s="76">
        <f t="shared" si="12"/>
        <v>0</v>
      </c>
      <c r="Q49" s="77" t="str">
        <f t="shared" si="13"/>
        <v/>
      </c>
      <c r="R49" s="73"/>
      <c r="S49" s="74"/>
      <c r="T49" s="75"/>
      <c r="U49" s="76">
        <f t="shared" si="14"/>
        <v>0</v>
      </c>
      <c r="V49" s="78" t="str">
        <f t="shared" si="15"/>
        <v/>
      </c>
    </row>
    <row r="50" spans="1:22" x14ac:dyDescent="0.45">
      <c r="A50" s="7"/>
      <c r="B50" s="72" t="s">
        <v>15</v>
      </c>
      <c r="C50" s="73"/>
      <c r="D50" s="74"/>
      <c r="E50" s="75"/>
      <c r="F50" s="76">
        <f t="shared" si="8"/>
        <v>0</v>
      </c>
      <c r="G50" s="77" t="str">
        <f t="shared" si="9"/>
        <v/>
      </c>
      <c r="H50" s="73"/>
      <c r="I50" s="74"/>
      <c r="J50" s="75"/>
      <c r="K50" s="76">
        <f t="shared" si="10"/>
        <v>0</v>
      </c>
      <c r="L50" s="77" t="str">
        <f t="shared" si="11"/>
        <v/>
      </c>
      <c r="M50" s="73"/>
      <c r="N50" s="74"/>
      <c r="O50" s="75"/>
      <c r="P50" s="76">
        <f t="shared" si="12"/>
        <v>0</v>
      </c>
      <c r="Q50" s="77" t="str">
        <f t="shared" si="13"/>
        <v/>
      </c>
      <c r="R50" s="73"/>
      <c r="S50" s="74"/>
      <c r="T50" s="75"/>
      <c r="U50" s="76">
        <f t="shared" si="14"/>
        <v>0</v>
      </c>
      <c r="V50" s="78" t="str">
        <f t="shared" si="15"/>
        <v/>
      </c>
    </row>
    <row r="51" spans="1:22" x14ac:dyDescent="0.45">
      <c r="A51" s="7"/>
      <c r="B51" s="72" t="s">
        <v>16</v>
      </c>
      <c r="C51" s="73"/>
      <c r="D51" s="74"/>
      <c r="E51" s="75"/>
      <c r="F51" s="76">
        <f t="shared" si="8"/>
        <v>0</v>
      </c>
      <c r="G51" s="77" t="str">
        <f t="shared" si="9"/>
        <v/>
      </c>
      <c r="H51" s="73"/>
      <c r="I51" s="74"/>
      <c r="J51" s="75"/>
      <c r="K51" s="76">
        <f t="shared" si="10"/>
        <v>0</v>
      </c>
      <c r="L51" s="77" t="str">
        <f t="shared" si="11"/>
        <v/>
      </c>
      <c r="M51" s="73"/>
      <c r="N51" s="74"/>
      <c r="O51" s="75"/>
      <c r="P51" s="76">
        <f t="shared" si="12"/>
        <v>0</v>
      </c>
      <c r="Q51" s="77" t="str">
        <f t="shared" si="13"/>
        <v/>
      </c>
      <c r="R51" s="73"/>
      <c r="S51" s="74"/>
      <c r="T51" s="75"/>
      <c r="U51" s="76">
        <f t="shared" si="14"/>
        <v>0</v>
      </c>
      <c r="V51" s="78" t="str">
        <f t="shared" si="15"/>
        <v/>
      </c>
    </row>
    <row r="52" spans="1:22" x14ac:dyDescent="0.45">
      <c r="A52" s="7"/>
      <c r="B52" s="72" t="s">
        <v>17</v>
      </c>
      <c r="C52" s="73"/>
      <c r="D52" s="74"/>
      <c r="E52" s="75"/>
      <c r="F52" s="76">
        <f t="shared" si="8"/>
        <v>0</v>
      </c>
      <c r="G52" s="77" t="str">
        <f t="shared" si="9"/>
        <v/>
      </c>
      <c r="H52" s="73"/>
      <c r="I52" s="74"/>
      <c r="J52" s="75"/>
      <c r="K52" s="76">
        <f t="shared" si="10"/>
        <v>0</v>
      </c>
      <c r="L52" s="77" t="str">
        <f t="shared" si="11"/>
        <v/>
      </c>
      <c r="M52" s="73"/>
      <c r="N52" s="74"/>
      <c r="O52" s="75"/>
      <c r="P52" s="76">
        <f t="shared" si="12"/>
        <v>0</v>
      </c>
      <c r="Q52" s="77" t="str">
        <f t="shared" si="13"/>
        <v/>
      </c>
      <c r="R52" s="73"/>
      <c r="S52" s="74"/>
      <c r="T52" s="75"/>
      <c r="U52" s="76">
        <f t="shared" si="14"/>
        <v>0</v>
      </c>
      <c r="V52" s="78" t="str">
        <f t="shared" si="15"/>
        <v/>
      </c>
    </row>
    <row r="53" spans="1:22" x14ac:dyDescent="0.45">
      <c r="A53" s="7"/>
      <c r="B53" s="72" t="s">
        <v>18</v>
      </c>
      <c r="C53" s="73"/>
      <c r="D53" s="74"/>
      <c r="E53" s="75"/>
      <c r="F53" s="76">
        <f t="shared" si="8"/>
        <v>0</v>
      </c>
      <c r="G53" s="77" t="str">
        <f t="shared" si="9"/>
        <v/>
      </c>
      <c r="H53" s="73"/>
      <c r="I53" s="74"/>
      <c r="J53" s="75"/>
      <c r="K53" s="76">
        <f t="shared" si="10"/>
        <v>0</v>
      </c>
      <c r="L53" s="77" t="str">
        <f t="shared" si="11"/>
        <v/>
      </c>
      <c r="M53" s="73"/>
      <c r="N53" s="74"/>
      <c r="O53" s="75"/>
      <c r="P53" s="76">
        <f t="shared" si="12"/>
        <v>0</v>
      </c>
      <c r="Q53" s="77" t="str">
        <f t="shared" si="13"/>
        <v/>
      </c>
      <c r="R53" s="73"/>
      <c r="S53" s="74"/>
      <c r="T53" s="75"/>
      <c r="U53" s="76">
        <f t="shared" si="14"/>
        <v>0</v>
      </c>
      <c r="V53" s="78" t="str">
        <f t="shared" si="15"/>
        <v/>
      </c>
    </row>
    <row r="54" spans="1:22" x14ac:dyDescent="0.45">
      <c r="A54" s="7"/>
      <c r="B54" s="72" t="s">
        <v>19</v>
      </c>
      <c r="C54" s="73"/>
      <c r="D54" s="74"/>
      <c r="E54" s="75"/>
      <c r="F54" s="76">
        <f t="shared" si="8"/>
        <v>0</v>
      </c>
      <c r="G54" s="77" t="str">
        <f t="shared" si="9"/>
        <v/>
      </c>
      <c r="H54" s="73"/>
      <c r="I54" s="74"/>
      <c r="J54" s="75"/>
      <c r="K54" s="76">
        <f t="shared" si="10"/>
        <v>0</v>
      </c>
      <c r="L54" s="77" t="str">
        <f t="shared" si="11"/>
        <v/>
      </c>
      <c r="M54" s="73"/>
      <c r="N54" s="74"/>
      <c r="O54" s="75"/>
      <c r="P54" s="76">
        <f t="shared" si="12"/>
        <v>0</v>
      </c>
      <c r="Q54" s="77" t="str">
        <f t="shared" si="13"/>
        <v/>
      </c>
      <c r="R54" s="73"/>
      <c r="S54" s="74"/>
      <c r="T54" s="75"/>
      <c r="U54" s="76">
        <f t="shared" si="14"/>
        <v>0</v>
      </c>
      <c r="V54" s="78" t="str">
        <f t="shared" si="15"/>
        <v/>
      </c>
    </row>
    <row r="55" spans="1:22" x14ac:dyDescent="0.45">
      <c r="A55" s="7"/>
      <c r="B55" s="72" t="s">
        <v>20</v>
      </c>
      <c r="C55" s="73"/>
      <c r="D55" s="74"/>
      <c r="E55" s="75"/>
      <c r="F55" s="76">
        <f t="shared" si="8"/>
        <v>0</v>
      </c>
      <c r="G55" s="77" t="str">
        <f t="shared" si="9"/>
        <v/>
      </c>
      <c r="H55" s="73"/>
      <c r="I55" s="74"/>
      <c r="J55" s="75"/>
      <c r="K55" s="76">
        <f t="shared" si="10"/>
        <v>0</v>
      </c>
      <c r="L55" s="77" t="str">
        <f t="shared" si="11"/>
        <v/>
      </c>
      <c r="M55" s="73"/>
      <c r="N55" s="74"/>
      <c r="O55" s="75"/>
      <c r="P55" s="76">
        <f t="shared" si="12"/>
        <v>0</v>
      </c>
      <c r="Q55" s="77" t="str">
        <f t="shared" si="13"/>
        <v/>
      </c>
      <c r="R55" s="73"/>
      <c r="S55" s="74"/>
      <c r="T55" s="75"/>
      <c r="U55" s="76">
        <f t="shared" si="14"/>
        <v>0</v>
      </c>
      <c r="V55" s="78" t="str">
        <f t="shared" si="15"/>
        <v/>
      </c>
    </row>
    <row r="56" spans="1:22" x14ac:dyDescent="0.45">
      <c r="A56" s="7"/>
      <c r="B56" s="72" t="s">
        <v>21</v>
      </c>
      <c r="C56" s="73"/>
      <c r="D56" s="74"/>
      <c r="E56" s="75"/>
      <c r="F56" s="76">
        <f t="shared" si="8"/>
        <v>0</v>
      </c>
      <c r="G56" s="77" t="str">
        <f t="shared" si="9"/>
        <v/>
      </c>
      <c r="H56" s="73"/>
      <c r="I56" s="74"/>
      <c r="J56" s="75"/>
      <c r="K56" s="76">
        <f t="shared" si="10"/>
        <v>0</v>
      </c>
      <c r="L56" s="77" t="str">
        <f t="shared" si="11"/>
        <v/>
      </c>
      <c r="M56" s="73"/>
      <c r="N56" s="74"/>
      <c r="O56" s="75"/>
      <c r="P56" s="76">
        <f t="shared" si="12"/>
        <v>0</v>
      </c>
      <c r="Q56" s="77" t="str">
        <f t="shared" si="13"/>
        <v/>
      </c>
      <c r="R56" s="73"/>
      <c r="S56" s="74"/>
      <c r="T56" s="75"/>
      <c r="U56" s="76">
        <f t="shared" si="14"/>
        <v>0</v>
      </c>
      <c r="V56" s="78" t="str">
        <f t="shared" si="15"/>
        <v/>
      </c>
    </row>
    <row r="57" spans="1:22" x14ac:dyDescent="0.45">
      <c r="A57" s="7"/>
      <c r="B57" s="72" t="s">
        <v>59</v>
      </c>
      <c r="C57" s="73"/>
      <c r="D57" s="74"/>
      <c r="E57" s="75"/>
      <c r="F57" s="76">
        <f t="shared" si="8"/>
        <v>0</v>
      </c>
      <c r="G57" s="77" t="str">
        <f t="shared" si="9"/>
        <v/>
      </c>
      <c r="H57" s="73"/>
      <c r="I57" s="74"/>
      <c r="J57" s="75"/>
      <c r="K57" s="76">
        <f t="shared" si="10"/>
        <v>0</v>
      </c>
      <c r="L57" s="77" t="str">
        <f t="shared" si="11"/>
        <v/>
      </c>
      <c r="M57" s="73"/>
      <c r="N57" s="74"/>
      <c r="O57" s="75"/>
      <c r="P57" s="76">
        <f t="shared" si="12"/>
        <v>0</v>
      </c>
      <c r="Q57" s="77" t="str">
        <f t="shared" si="13"/>
        <v/>
      </c>
      <c r="R57" s="73"/>
      <c r="S57" s="74"/>
      <c r="T57" s="75"/>
      <c r="U57" s="76">
        <f t="shared" si="14"/>
        <v>0</v>
      </c>
      <c r="V57" s="78" t="str">
        <f t="shared" si="15"/>
        <v/>
      </c>
    </row>
    <row r="58" spans="1:22" x14ac:dyDescent="0.45">
      <c r="A58" s="7"/>
      <c r="B58" s="72" t="s">
        <v>22</v>
      </c>
      <c r="C58" s="73"/>
      <c r="D58" s="74"/>
      <c r="E58" s="75"/>
      <c r="F58" s="76">
        <f t="shared" si="8"/>
        <v>0</v>
      </c>
      <c r="G58" s="77" t="str">
        <f t="shared" si="9"/>
        <v/>
      </c>
      <c r="H58" s="73"/>
      <c r="I58" s="74"/>
      <c r="J58" s="75"/>
      <c r="K58" s="76">
        <f t="shared" si="10"/>
        <v>0</v>
      </c>
      <c r="L58" s="77" t="str">
        <f t="shared" si="11"/>
        <v/>
      </c>
      <c r="M58" s="73"/>
      <c r="N58" s="74"/>
      <c r="O58" s="75"/>
      <c r="P58" s="76">
        <f t="shared" si="12"/>
        <v>0</v>
      </c>
      <c r="Q58" s="77" t="str">
        <f t="shared" si="13"/>
        <v/>
      </c>
      <c r="R58" s="73"/>
      <c r="S58" s="74"/>
      <c r="T58" s="75"/>
      <c r="U58" s="76">
        <f t="shared" si="14"/>
        <v>0</v>
      </c>
      <c r="V58" s="78" t="str">
        <f t="shared" si="15"/>
        <v/>
      </c>
    </row>
    <row r="59" spans="1:22" x14ac:dyDescent="0.45">
      <c r="A59" s="7"/>
      <c r="B59" s="72" t="s">
        <v>23</v>
      </c>
      <c r="C59" s="73"/>
      <c r="D59" s="74"/>
      <c r="E59" s="75"/>
      <c r="F59" s="76">
        <f t="shared" si="8"/>
        <v>0</v>
      </c>
      <c r="G59" s="77" t="str">
        <f t="shared" si="9"/>
        <v/>
      </c>
      <c r="H59" s="73"/>
      <c r="I59" s="74"/>
      <c r="J59" s="75"/>
      <c r="K59" s="76">
        <f t="shared" si="10"/>
        <v>0</v>
      </c>
      <c r="L59" s="77" t="str">
        <f t="shared" si="11"/>
        <v/>
      </c>
      <c r="M59" s="73"/>
      <c r="N59" s="74"/>
      <c r="O59" s="75"/>
      <c r="P59" s="76">
        <f t="shared" si="12"/>
        <v>0</v>
      </c>
      <c r="Q59" s="77" t="str">
        <f t="shared" si="13"/>
        <v/>
      </c>
      <c r="R59" s="73"/>
      <c r="S59" s="74"/>
      <c r="T59" s="75"/>
      <c r="U59" s="76">
        <f t="shared" si="14"/>
        <v>0</v>
      </c>
      <c r="V59" s="78" t="str">
        <f t="shared" si="15"/>
        <v/>
      </c>
    </row>
    <row r="60" spans="1:22" x14ac:dyDescent="0.45">
      <c r="A60" s="7"/>
      <c r="B60" s="72" t="s">
        <v>24</v>
      </c>
      <c r="C60" s="73"/>
      <c r="D60" s="74"/>
      <c r="E60" s="75"/>
      <c r="F60" s="76">
        <f t="shared" si="8"/>
        <v>0</v>
      </c>
      <c r="G60" s="77" t="str">
        <f t="shared" si="9"/>
        <v/>
      </c>
      <c r="H60" s="73"/>
      <c r="I60" s="74"/>
      <c r="J60" s="75"/>
      <c r="K60" s="76">
        <f t="shared" si="10"/>
        <v>0</v>
      </c>
      <c r="L60" s="77" t="str">
        <f t="shared" si="11"/>
        <v/>
      </c>
      <c r="M60" s="73"/>
      <c r="N60" s="74"/>
      <c r="O60" s="75"/>
      <c r="P60" s="76">
        <f t="shared" si="12"/>
        <v>0</v>
      </c>
      <c r="Q60" s="77" t="str">
        <f t="shared" si="13"/>
        <v/>
      </c>
      <c r="R60" s="73"/>
      <c r="S60" s="74"/>
      <c r="T60" s="75"/>
      <c r="U60" s="76">
        <f t="shared" si="14"/>
        <v>0</v>
      </c>
      <c r="V60" s="78" t="str">
        <f t="shared" si="15"/>
        <v/>
      </c>
    </row>
    <row r="61" spans="1:22" x14ac:dyDescent="0.45">
      <c r="A61" s="7"/>
      <c r="B61" s="72" t="s">
        <v>25</v>
      </c>
      <c r="C61" s="73"/>
      <c r="D61" s="74"/>
      <c r="E61" s="75"/>
      <c r="F61" s="76">
        <f t="shared" si="8"/>
        <v>0</v>
      </c>
      <c r="G61" s="77" t="str">
        <f t="shared" si="9"/>
        <v/>
      </c>
      <c r="H61" s="73"/>
      <c r="I61" s="74"/>
      <c r="J61" s="75"/>
      <c r="K61" s="76">
        <f t="shared" si="10"/>
        <v>0</v>
      </c>
      <c r="L61" s="77" t="str">
        <f t="shared" si="11"/>
        <v/>
      </c>
      <c r="M61" s="73"/>
      <c r="N61" s="74"/>
      <c r="O61" s="75"/>
      <c r="P61" s="76">
        <f t="shared" si="12"/>
        <v>0</v>
      </c>
      <c r="Q61" s="77" t="str">
        <f t="shared" si="13"/>
        <v/>
      </c>
      <c r="R61" s="73"/>
      <c r="S61" s="74"/>
      <c r="T61" s="75"/>
      <c r="U61" s="76">
        <f t="shared" si="14"/>
        <v>0</v>
      </c>
      <c r="V61" s="78" t="str">
        <f t="shared" si="15"/>
        <v/>
      </c>
    </row>
    <row r="62" spans="1:22" ht="14.25" thickBot="1" x14ac:dyDescent="0.5">
      <c r="A62" s="7"/>
      <c r="B62" s="72" t="s">
        <v>26</v>
      </c>
      <c r="C62" s="73"/>
      <c r="D62" s="74"/>
      <c r="E62" s="75"/>
      <c r="F62" s="76">
        <f t="shared" si="8"/>
        <v>0</v>
      </c>
      <c r="G62" s="77" t="str">
        <f t="shared" si="9"/>
        <v/>
      </c>
      <c r="H62" s="73"/>
      <c r="I62" s="74"/>
      <c r="J62" s="75"/>
      <c r="K62" s="76">
        <f t="shared" si="10"/>
        <v>0</v>
      </c>
      <c r="L62" s="77" t="str">
        <f t="shared" si="11"/>
        <v/>
      </c>
      <c r="M62" s="73"/>
      <c r="N62" s="74"/>
      <c r="O62" s="75"/>
      <c r="P62" s="76">
        <f t="shared" si="12"/>
        <v>0</v>
      </c>
      <c r="Q62" s="77" t="str">
        <f t="shared" si="13"/>
        <v/>
      </c>
      <c r="R62" s="73"/>
      <c r="S62" s="74"/>
      <c r="T62" s="75"/>
      <c r="U62" s="76">
        <f t="shared" si="14"/>
        <v>0</v>
      </c>
      <c r="V62" s="78" t="str">
        <f t="shared" si="15"/>
        <v/>
      </c>
    </row>
    <row r="63" spans="1:22" ht="6" customHeight="1" thickTop="1" thickBot="1" x14ac:dyDescent="0.5">
      <c r="B63" s="79"/>
      <c r="C63" s="80"/>
      <c r="D63" s="80"/>
      <c r="E63" s="80"/>
      <c r="F63" s="80"/>
      <c r="G63" s="84"/>
      <c r="H63" s="80"/>
      <c r="I63" s="80"/>
      <c r="J63" s="80"/>
      <c r="K63" s="80"/>
      <c r="L63" s="84"/>
      <c r="M63" s="80"/>
      <c r="N63" s="80"/>
      <c r="O63" s="80"/>
      <c r="P63" s="80"/>
      <c r="Q63" s="84"/>
      <c r="R63" s="80"/>
      <c r="S63" s="80"/>
      <c r="T63" s="80"/>
      <c r="U63" s="80"/>
      <c r="V63" s="84"/>
    </row>
    <row r="64" spans="1:22" ht="14.65" thickTop="1" thickBot="1" x14ac:dyDescent="0.5">
      <c r="A64" s="7"/>
      <c r="B64" s="88" t="s">
        <v>28</v>
      </c>
      <c r="C64" s="81">
        <f>SUM(C46:C62)</f>
        <v>0</v>
      </c>
      <c r="D64" s="89">
        <f>SUM(D46:D62)</f>
        <v>0</v>
      </c>
      <c r="E64" s="82"/>
      <c r="F64" s="83">
        <f>SUM(F46:F62)</f>
        <v>0</v>
      </c>
      <c r="G64" s="86" t="str">
        <f>IF(OR(C64="",C64=0),"",IFERROR(IF(C64&gt;0,F64/C64,F64/0.01),0))</f>
        <v/>
      </c>
      <c r="H64" s="81">
        <f>SUM(H46:H62)</f>
        <v>0</v>
      </c>
      <c r="I64" s="89">
        <f>SUM(I46:I62)</f>
        <v>0</v>
      </c>
      <c r="J64" s="87"/>
      <c r="K64" s="83">
        <f>SUM(K46:K62)</f>
        <v>0</v>
      </c>
      <c r="L64" s="86" t="str">
        <f>IF(OR(H64="",H64=0),"",IFERROR(IF(H64&gt;0,K64/H64,K64/0.01),0))</f>
        <v/>
      </c>
      <c r="M64" s="81">
        <f>SUM(M46:M62)</f>
        <v>0</v>
      </c>
      <c r="N64" s="89">
        <f>SUM(N46:N62)</f>
        <v>0</v>
      </c>
      <c r="O64" s="87"/>
      <c r="P64" s="83">
        <f>SUM(P46:P62)</f>
        <v>0</v>
      </c>
      <c r="Q64" s="86" t="str">
        <f>IF(OR(M64="",M64=0),"",IFERROR(IF(M64&gt;0,P64/M64,P64/0.01),0))</f>
        <v/>
      </c>
      <c r="R64" s="81">
        <f>SUM(R46:R62)</f>
        <v>0</v>
      </c>
      <c r="S64" s="89">
        <f>SUM(S46:S62)</f>
        <v>0</v>
      </c>
      <c r="T64" s="87"/>
      <c r="U64" s="83">
        <f>SUM(U46:U62)</f>
        <v>0</v>
      </c>
      <c r="V64" s="85" t="str">
        <f>IF(OR(R64="",R64=0),"",IFERROR(IF(R64&gt;0,U64/R64,U64/0.01),0))</f>
        <v/>
      </c>
    </row>
    <row r="65" spans="1:22" ht="6" customHeight="1" thickTop="1" thickBot="1" x14ac:dyDescent="0.5">
      <c r="B65" s="90"/>
      <c r="D65" s="90"/>
      <c r="I65" s="90"/>
      <c r="N65" s="90"/>
      <c r="S65" s="90"/>
    </row>
    <row r="66" spans="1:22" ht="14.65" thickTop="1" thickBot="1" x14ac:dyDescent="0.5">
      <c r="A66" s="7"/>
      <c r="B66" s="88" t="str">
        <f>LookUp!$C$2</f>
        <v>SDA/Irregularity (grant can be re-used)</v>
      </c>
      <c r="C66" s="91"/>
      <c r="D66" s="92">
        <f>SUMPRODUCT(--(LEFT(SDAQuarters,4)=LEFT('Quarterly Breakdown'!$B42,4)),--(RIGHT(SDAQuarters,2)=LEFT(C44,2)),--(SDAOutcome=$B66),SDAAmount)</f>
        <v>0</v>
      </c>
      <c r="H66" s="7"/>
      <c r="I66" s="92">
        <f>SUMPRODUCT(--(LEFT(SDAQuarters,4)=LEFT('Quarterly Breakdown'!$B42,4)),--(RIGHT(SDAQuarters,2)=LEFT(H44,2)),--(SDAOutcome=$B66),SDAAmount)</f>
        <v>0</v>
      </c>
      <c r="M66" s="7"/>
      <c r="N66" s="92">
        <f>SUMPRODUCT(--(LEFT(SDAQuarters,4)=LEFT('Quarterly Breakdown'!$B42,4)),--(RIGHT(SDAQuarters,2)=LEFT(M44,2)),--(SDAOutcome=$B66),SDAAmount)</f>
        <v>0</v>
      </c>
      <c r="R66" s="7"/>
      <c r="S66" s="92">
        <f>SUMPRODUCT(--(LEFT(SDAQuarters,4)=LEFT('Quarterly Breakdown'!$B42,4)),--(RIGHT(SDAQuarters,2)=LEFT(R44,2)),--(SDAOutcome=$B66),SDAAmount)</f>
        <v>0</v>
      </c>
    </row>
    <row r="67" spans="1:22" ht="14.65" thickTop="1" thickBot="1" x14ac:dyDescent="0.5">
      <c r="A67" s="7"/>
      <c r="B67" s="88" t="str">
        <f>LookUp!$C$3</f>
        <v>Irregularity (grant reduced by MA)</v>
      </c>
      <c r="C67" s="91"/>
      <c r="D67" s="92">
        <f>SUMPRODUCT(--(LEFT(SDAQuarters,4)=LEFT('Quarterly Breakdown'!$B42,4)),--(RIGHT(SDAQuarters,2)=LEFT(C44,2)),--(SDAOutcome=$B67),SDAAmount)</f>
        <v>0</v>
      </c>
      <c r="H67" s="7"/>
      <c r="I67" s="92">
        <f>SUMPRODUCT(--(LEFT(SDAQuarters,4)=LEFT('Quarterly Breakdown'!$B42,4)),--(RIGHT(SDAQuarters,2)=LEFT(H44,2)),--(SDAOutcome=$B67),SDAAmount)</f>
        <v>0</v>
      </c>
      <c r="M67" s="7"/>
      <c r="N67" s="92">
        <f>SUMPRODUCT(--(LEFT(SDAQuarters,4)=LEFT('Quarterly Breakdown'!$B42,4)),--(RIGHT(SDAQuarters,2)=LEFT(M44,2)),--(SDAOutcome=$B67),SDAAmount)</f>
        <v>0</v>
      </c>
      <c r="R67" s="7"/>
      <c r="S67" s="92">
        <f>SUMPRODUCT(--(LEFT(SDAQuarters,4)=LEFT('Quarterly Breakdown'!$B42,4)),--(RIGHT(SDAQuarters,2)=LEFT(R44,2)),--(SDAOutcome=$B67),SDAAmount)</f>
        <v>0</v>
      </c>
    </row>
    <row r="68" spans="1:22" ht="6" customHeight="1" thickTop="1" thickBot="1" x14ac:dyDescent="0.5">
      <c r="B68" s="79"/>
      <c r="D68" s="93"/>
      <c r="I68" s="93"/>
      <c r="N68" s="93"/>
      <c r="S68" s="93"/>
    </row>
    <row r="69" spans="1:22" ht="14.65" thickTop="1" thickBot="1" x14ac:dyDescent="0.5">
      <c r="A69" s="7"/>
      <c r="B69" s="88" t="s">
        <v>84</v>
      </c>
      <c r="C69" s="91"/>
      <c r="D69" s="92">
        <f>D64-SUM(D66:D67)</f>
        <v>0</v>
      </c>
      <c r="H69" s="7"/>
      <c r="I69" s="92">
        <f>I64-SUM(I66:I67)</f>
        <v>0</v>
      </c>
      <c r="M69" s="7"/>
      <c r="N69" s="92">
        <f>N64-SUM(N66:N67)</f>
        <v>0</v>
      </c>
      <c r="R69" s="7"/>
      <c r="S69" s="92">
        <f>S64-SUM(S66:S67)</f>
        <v>0</v>
      </c>
    </row>
    <row r="70" spans="1:22" ht="6" customHeight="1" thickTop="1" thickBot="1" x14ac:dyDescent="0.5">
      <c r="B70" s="90"/>
      <c r="D70" s="90"/>
      <c r="I70" s="90"/>
      <c r="N70" s="90"/>
      <c r="S70" s="90"/>
    </row>
    <row r="71" spans="1:22" ht="14.25" thickTop="1" x14ac:dyDescent="0.45">
      <c r="A71" s="7"/>
      <c r="B71" s="94" t="s">
        <v>73</v>
      </c>
      <c r="C71" s="91"/>
      <c r="D71" s="96">
        <f>SUMIFS('Front Sheet'!$E$37:$E$79,'Front Sheet'!$AB$37:$AB$79,"2017",'Front Sheet'!$AA$37:$AA$79,"Q1")</f>
        <v>0</v>
      </c>
      <c r="E71" s="23"/>
      <c r="H71" s="7"/>
      <c r="I71" s="96">
        <f>SUMIFS('Front Sheet'!$E$37:$E$79,'Front Sheet'!$AB$37:$AB$79,"2017",'Front Sheet'!$AA$37:$AA$79,"Q2")</f>
        <v>0</v>
      </c>
      <c r="M71" s="7"/>
      <c r="N71" s="96">
        <f>SUMIFS('Front Sheet'!$E$37:$E$79,'Front Sheet'!$AB$37:$AB$79,"2017",'Front Sheet'!$AA$37:$AA$79,"Q3")</f>
        <v>0</v>
      </c>
      <c r="R71" s="7"/>
      <c r="S71" s="96">
        <f>SUMIFS('Front Sheet'!$E$37:$E$79,'Front Sheet'!$AB$37:$AB$79,"2017",'Front Sheet'!$AA$37:$AA$79,"Q4")</f>
        <v>0</v>
      </c>
    </row>
    <row r="72" spans="1:22" ht="14.25" thickBot="1" x14ac:dyDescent="0.5">
      <c r="A72" s="7"/>
      <c r="B72" s="98" t="s">
        <v>74</v>
      </c>
      <c r="C72" s="91"/>
      <c r="D72" s="99">
        <f>IF('Front Sheet'!$F$19&gt;=E45,D71-D69,0)</f>
        <v>0</v>
      </c>
      <c r="H72" s="7"/>
      <c r="I72" s="99">
        <f>IF('Front Sheet'!$F$19&gt;=J45,I71-I69,0)</f>
        <v>0</v>
      </c>
      <c r="M72" s="7"/>
      <c r="N72" s="99">
        <f>IF('Front Sheet'!$F$19&gt;=O45,N71-N69,0)</f>
        <v>0</v>
      </c>
      <c r="R72" s="7"/>
      <c r="S72" s="99">
        <f>IF('Front Sheet'!$F$19&gt;=T45,S71-S69,0)</f>
        <v>0</v>
      </c>
    </row>
    <row r="73" spans="1:22" ht="6" customHeight="1" thickTop="1" thickBot="1" x14ac:dyDescent="0.5">
      <c r="B73" s="90"/>
      <c r="D73" s="90"/>
      <c r="I73" s="90"/>
      <c r="N73" s="90"/>
      <c r="S73" s="90"/>
    </row>
    <row r="74" spans="1:22" ht="14.25" thickTop="1" x14ac:dyDescent="0.45">
      <c r="A74" s="7"/>
      <c r="B74" s="94" t="s">
        <v>78</v>
      </c>
      <c r="C74" s="91"/>
      <c r="D74" s="96">
        <f>IF('Front Sheet'!$F$19&gt;=E45,S38+D71,0)</f>
        <v>0</v>
      </c>
      <c r="H74" s="7"/>
      <c r="I74" s="96">
        <f>IF('Front Sheet'!$F$19&gt;=J45,D74+I71,0)</f>
        <v>0</v>
      </c>
      <c r="M74" s="7"/>
      <c r="N74" s="96">
        <f>IF('Front Sheet'!$F$19&gt;=O45,I74+N71,0)</f>
        <v>0</v>
      </c>
      <c r="R74" s="7"/>
      <c r="S74" s="96">
        <f>IF('Front Sheet'!$F$19&gt;=T45,N74+S71,0)</f>
        <v>0</v>
      </c>
    </row>
    <row r="75" spans="1:22" ht="14.25" thickBot="1" x14ac:dyDescent="0.5">
      <c r="A75" s="7"/>
      <c r="B75" s="95" t="s">
        <v>105</v>
      </c>
      <c r="C75" s="91"/>
      <c r="D75" s="97">
        <f>IF('Front Sheet'!$F$19&gt;=E45,S39+D72,0)</f>
        <v>0</v>
      </c>
      <c r="H75" s="7"/>
      <c r="I75" s="97">
        <f>IF('Front Sheet'!$F$19&gt;=J45,D75+I72,0)</f>
        <v>0</v>
      </c>
      <c r="M75" s="7"/>
      <c r="N75" s="97">
        <f>IF('Front Sheet'!$F$19&gt;=O45,I75+N72,0)</f>
        <v>0</v>
      </c>
      <c r="R75" s="7"/>
      <c r="S75" s="97">
        <f>IF('Front Sheet'!$F$19&gt;=T45,N75+S72,0)</f>
        <v>0</v>
      </c>
    </row>
    <row r="76" spans="1:22" ht="14.25" thickTop="1" x14ac:dyDescent="0.45"/>
    <row r="78" spans="1:22" ht="18" x14ac:dyDescent="0.55000000000000004">
      <c r="B78" s="58" t="s">
        <v>36</v>
      </c>
    </row>
    <row r="79" spans="1:22" ht="14.25" thickBot="1" x14ac:dyDescent="0.5">
      <c r="C79" s="7"/>
      <c r="D79" s="7"/>
      <c r="E79" s="7"/>
      <c r="F79" s="7"/>
      <c r="G79" s="7"/>
      <c r="H79" s="7"/>
      <c r="I79" s="7"/>
      <c r="J79" s="7"/>
      <c r="K79" s="7"/>
      <c r="L79" s="7"/>
      <c r="M79" s="7"/>
      <c r="N79" s="7"/>
      <c r="O79" s="7"/>
      <c r="P79" s="7"/>
      <c r="Q79" s="7"/>
      <c r="R79" s="7"/>
      <c r="S79" s="7"/>
      <c r="T79" s="7"/>
      <c r="U79" s="7"/>
      <c r="V79" s="7"/>
    </row>
    <row r="80" spans="1:22" ht="15.75" customHeight="1" thickTop="1" thickBot="1" x14ac:dyDescent="0.5">
      <c r="B80" s="7"/>
      <c r="C80" s="162" t="s">
        <v>31</v>
      </c>
      <c r="D80" s="163"/>
      <c r="E80" s="163"/>
      <c r="F80" s="163"/>
      <c r="G80" s="163"/>
      <c r="H80" s="162" t="s">
        <v>30</v>
      </c>
      <c r="I80" s="163"/>
      <c r="J80" s="163"/>
      <c r="K80" s="163"/>
      <c r="L80" s="163"/>
      <c r="M80" s="162" t="s">
        <v>32</v>
      </c>
      <c r="N80" s="163"/>
      <c r="O80" s="163"/>
      <c r="P80" s="163"/>
      <c r="Q80" s="163"/>
      <c r="R80" s="162" t="s">
        <v>33</v>
      </c>
      <c r="S80" s="163"/>
      <c r="T80" s="163"/>
      <c r="U80" s="163"/>
      <c r="V80" s="164"/>
    </row>
    <row r="81" spans="1:22" ht="14.65" thickTop="1" thickBot="1" x14ac:dyDescent="0.5">
      <c r="A81" s="7"/>
      <c r="B81" s="59" t="s">
        <v>27</v>
      </c>
      <c r="C81" s="60" t="s">
        <v>72</v>
      </c>
      <c r="D81" s="61" t="str">
        <f>IF('Front Sheet'!$F$19&gt;=E81,"Actual","Revised Forecast")</f>
        <v>Revised Forecast</v>
      </c>
      <c r="E81" s="62">
        <v>43190</v>
      </c>
      <c r="F81" s="61" t="s">
        <v>13</v>
      </c>
      <c r="G81" s="61" t="s">
        <v>29</v>
      </c>
      <c r="H81" s="60" t="s">
        <v>72</v>
      </c>
      <c r="I81" s="61" t="str">
        <f>IF('Front Sheet'!$F$19&gt;=J81,"Actual","Revised Forecast")</f>
        <v>Revised Forecast</v>
      </c>
      <c r="J81" s="63">
        <v>43281</v>
      </c>
      <c r="K81" s="61" t="s">
        <v>13</v>
      </c>
      <c r="L81" s="61" t="s">
        <v>29</v>
      </c>
      <c r="M81" s="60" t="s">
        <v>72</v>
      </c>
      <c r="N81" s="61" t="str">
        <f>IF('Front Sheet'!$F$19&gt;=O81,"Actual","Revised Forecast")</f>
        <v>Revised Forecast</v>
      </c>
      <c r="O81" s="63">
        <v>43373</v>
      </c>
      <c r="P81" s="61" t="s">
        <v>13</v>
      </c>
      <c r="Q81" s="61" t="s">
        <v>29</v>
      </c>
      <c r="R81" s="60" t="s">
        <v>72</v>
      </c>
      <c r="S81" s="61" t="str">
        <f>IF('Front Sheet'!$F$19&gt;=T81,"Actual","Revised Forecast")</f>
        <v>Revised Forecast</v>
      </c>
      <c r="T81" s="63">
        <v>43465</v>
      </c>
      <c r="U81" s="61" t="s">
        <v>13</v>
      </c>
      <c r="V81" s="64" t="s">
        <v>29</v>
      </c>
    </row>
    <row r="82" spans="1:22" ht="14.25" thickTop="1" x14ac:dyDescent="0.45">
      <c r="A82" s="7"/>
      <c r="B82" s="65" t="s">
        <v>79</v>
      </c>
      <c r="C82" s="66"/>
      <c r="D82" s="67"/>
      <c r="E82" s="68"/>
      <c r="F82" s="69">
        <f t="shared" ref="F82:F98" si="16">C82-D82</f>
        <v>0</v>
      </c>
      <c r="G82" s="70" t="str">
        <f t="shared" ref="G82:G98" si="17">IF(OR(C82="",C82=0),"",IFERROR(IF(C82&gt;0,F82/C82,F82/0.01),0))</f>
        <v/>
      </c>
      <c r="H82" s="66"/>
      <c r="I82" s="67"/>
      <c r="J82" s="68"/>
      <c r="K82" s="69">
        <f t="shared" ref="K82:K98" si="18">H82-I82</f>
        <v>0</v>
      </c>
      <c r="L82" s="70" t="str">
        <f t="shared" ref="L82:L98" si="19">IF(OR(H82="",H82=0),"",IFERROR(IF(H82&gt;0,K82/H82,K82/0.01),0))</f>
        <v/>
      </c>
      <c r="M82" s="66"/>
      <c r="N82" s="67"/>
      <c r="O82" s="68"/>
      <c r="P82" s="69">
        <f t="shared" ref="P82:P98" si="20">M82-N82</f>
        <v>0</v>
      </c>
      <c r="Q82" s="70" t="str">
        <f t="shared" ref="Q82:Q98" si="21">IF(OR(M82="",M82=0),"",IFERROR(IF(M82&gt;0,P82/M82,P82/0.01),0))</f>
        <v/>
      </c>
      <c r="R82" s="66"/>
      <c r="S82" s="67"/>
      <c r="T82" s="68"/>
      <c r="U82" s="69">
        <f t="shared" ref="U82:U98" si="22">R82-S82</f>
        <v>0</v>
      </c>
      <c r="V82" s="71" t="str">
        <f t="shared" ref="V82:V98" si="23">IF(OR(R82="",R82=0),"",IFERROR(IF(R82&gt;0,U82/R82,U82/0.01),0))</f>
        <v/>
      </c>
    </row>
    <row r="83" spans="1:22" x14ac:dyDescent="0.45">
      <c r="A83" s="7"/>
      <c r="B83" s="72" t="s">
        <v>80</v>
      </c>
      <c r="C83" s="73"/>
      <c r="D83" s="74"/>
      <c r="E83" s="75"/>
      <c r="F83" s="76">
        <f t="shared" si="16"/>
        <v>0</v>
      </c>
      <c r="G83" s="77" t="str">
        <f t="shared" si="17"/>
        <v/>
      </c>
      <c r="H83" s="73"/>
      <c r="I83" s="74"/>
      <c r="J83" s="75"/>
      <c r="K83" s="76">
        <f t="shared" si="18"/>
        <v>0</v>
      </c>
      <c r="L83" s="77" t="str">
        <f t="shared" si="19"/>
        <v/>
      </c>
      <c r="M83" s="73"/>
      <c r="N83" s="74"/>
      <c r="O83" s="75"/>
      <c r="P83" s="76">
        <f t="shared" si="20"/>
        <v>0</v>
      </c>
      <c r="Q83" s="77" t="str">
        <f t="shared" si="21"/>
        <v/>
      </c>
      <c r="R83" s="73"/>
      <c r="S83" s="74"/>
      <c r="T83" s="75"/>
      <c r="U83" s="76">
        <f t="shared" si="22"/>
        <v>0</v>
      </c>
      <c r="V83" s="78" t="str">
        <f t="shared" si="23"/>
        <v/>
      </c>
    </row>
    <row r="84" spans="1:22" x14ac:dyDescent="0.45">
      <c r="A84" s="7"/>
      <c r="B84" s="72" t="s">
        <v>81</v>
      </c>
      <c r="C84" s="73"/>
      <c r="D84" s="74"/>
      <c r="E84" s="75"/>
      <c r="F84" s="76">
        <f t="shared" si="16"/>
        <v>0</v>
      </c>
      <c r="G84" s="77" t="str">
        <f t="shared" si="17"/>
        <v/>
      </c>
      <c r="H84" s="73"/>
      <c r="I84" s="74"/>
      <c r="J84" s="75"/>
      <c r="K84" s="76">
        <f t="shared" si="18"/>
        <v>0</v>
      </c>
      <c r="L84" s="77" t="str">
        <f t="shared" si="19"/>
        <v/>
      </c>
      <c r="M84" s="73"/>
      <c r="N84" s="74"/>
      <c r="O84" s="75"/>
      <c r="P84" s="76">
        <f t="shared" si="20"/>
        <v>0</v>
      </c>
      <c r="Q84" s="77" t="str">
        <f t="shared" si="21"/>
        <v/>
      </c>
      <c r="R84" s="73"/>
      <c r="S84" s="74"/>
      <c r="T84" s="75"/>
      <c r="U84" s="76">
        <f t="shared" si="22"/>
        <v>0</v>
      </c>
      <c r="V84" s="78" t="str">
        <f t="shared" si="23"/>
        <v/>
      </c>
    </row>
    <row r="85" spans="1:22" x14ac:dyDescent="0.45">
      <c r="A85" s="7"/>
      <c r="B85" s="72" t="s">
        <v>82</v>
      </c>
      <c r="C85" s="73"/>
      <c r="D85" s="74"/>
      <c r="E85" s="75"/>
      <c r="F85" s="76">
        <f t="shared" si="16"/>
        <v>0</v>
      </c>
      <c r="G85" s="77" t="str">
        <f t="shared" si="17"/>
        <v/>
      </c>
      <c r="H85" s="73"/>
      <c r="I85" s="74"/>
      <c r="J85" s="75"/>
      <c r="K85" s="76">
        <f t="shared" si="18"/>
        <v>0</v>
      </c>
      <c r="L85" s="77" t="str">
        <f t="shared" si="19"/>
        <v/>
      </c>
      <c r="M85" s="73"/>
      <c r="N85" s="74"/>
      <c r="O85" s="75"/>
      <c r="P85" s="76">
        <f t="shared" si="20"/>
        <v>0</v>
      </c>
      <c r="Q85" s="77" t="str">
        <f t="shared" si="21"/>
        <v/>
      </c>
      <c r="R85" s="73"/>
      <c r="S85" s="74"/>
      <c r="T85" s="75"/>
      <c r="U85" s="76">
        <f t="shared" si="22"/>
        <v>0</v>
      </c>
      <c r="V85" s="78" t="str">
        <f t="shared" si="23"/>
        <v/>
      </c>
    </row>
    <row r="86" spans="1:22" x14ac:dyDescent="0.45">
      <c r="A86" s="7"/>
      <c r="B86" s="72" t="s">
        <v>15</v>
      </c>
      <c r="C86" s="73"/>
      <c r="D86" s="74"/>
      <c r="E86" s="75"/>
      <c r="F86" s="76">
        <f t="shared" si="16"/>
        <v>0</v>
      </c>
      <c r="G86" s="77" t="str">
        <f t="shared" si="17"/>
        <v/>
      </c>
      <c r="H86" s="73"/>
      <c r="I86" s="74"/>
      <c r="J86" s="75"/>
      <c r="K86" s="76">
        <f t="shared" si="18"/>
        <v>0</v>
      </c>
      <c r="L86" s="77" t="str">
        <f t="shared" si="19"/>
        <v/>
      </c>
      <c r="M86" s="73"/>
      <c r="N86" s="74"/>
      <c r="O86" s="75"/>
      <c r="P86" s="76">
        <f t="shared" si="20"/>
        <v>0</v>
      </c>
      <c r="Q86" s="77" t="str">
        <f t="shared" si="21"/>
        <v/>
      </c>
      <c r="R86" s="73"/>
      <c r="S86" s="74"/>
      <c r="T86" s="75"/>
      <c r="U86" s="76">
        <f t="shared" si="22"/>
        <v>0</v>
      </c>
      <c r="V86" s="78" t="str">
        <f t="shared" si="23"/>
        <v/>
      </c>
    </row>
    <row r="87" spans="1:22" x14ac:dyDescent="0.45">
      <c r="A87" s="7"/>
      <c r="B87" s="72" t="s">
        <v>16</v>
      </c>
      <c r="C87" s="73"/>
      <c r="D87" s="74"/>
      <c r="E87" s="75"/>
      <c r="F87" s="76">
        <f t="shared" si="16"/>
        <v>0</v>
      </c>
      <c r="G87" s="77" t="str">
        <f t="shared" si="17"/>
        <v/>
      </c>
      <c r="H87" s="73"/>
      <c r="I87" s="74"/>
      <c r="J87" s="75"/>
      <c r="K87" s="76">
        <f t="shared" si="18"/>
        <v>0</v>
      </c>
      <c r="L87" s="77" t="str">
        <f t="shared" si="19"/>
        <v/>
      </c>
      <c r="M87" s="73"/>
      <c r="N87" s="74"/>
      <c r="O87" s="75"/>
      <c r="P87" s="76">
        <f t="shared" si="20"/>
        <v>0</v>
      </c>
      <c r="Q87" s="77" t="str">
        <f t="shared" si="21"/>
        <v/>
      </c>
      <c r="R87" s="73"/>
      <c r="S87" s="74"/>
      <c r="T87" s="75"/>
      <c r="U87" s="76">
        <f t="shared" si="22"/>
        <v>0</v>
      </c>
      <c r="V87" s="78" t="str">
        <f t="shared" si="23"/>
        <v/>
      </c>
    </row>
    <row r="88" spans="1:22" x14ac:dyDescent="0.45">
      <c r="A88" s="7"/>
      <c r="B88" s="72" t="s">
        <v>17</v>
      </c>
      <c r="C88" s="73"/>
      <c r="D88" s="74"/>
      <c r="E88" s="75"/>
      <c r="F88" s="76">
        <f t="shared" si="16"/>
        <v>0</v>
      </c>
      <c r="G88" s="77" t="str">
        <f t="shared" si="17"/>
        <v/>
      </c>
      <c r="H88" s="73"/>
      <c r="I88" s="74"/>
      <c r="J88" s="75"/>
      <c r="K88" s="76">
        <f t="shared" si="18"/>
        <v>0</v>
      </c>
      <c r="L88" s="77" t="str">
        <f t="shared" si="19"/>
        <v/>
      </c>
      <c r="M88" s="73"/>
      <c r="N88" s="74"/>
      <c r="O88" s="75"/>
      <c r="P88" s="76">
        <f t="shared" si="20"/>
        <v>0</v>
      </c>
      <c r="Q88" s="77" t="str">
        <f t="shared" si="21"/>
        <v/>
      </c>
      <c r="R88" s="73"/>
      <c r="S88" s="74"/>
      <c r="T88" s="75"/>
      <c r="U88" s="76">
        <f t="shared" si="22"/>
        <v>0</v>
      </c>
      <c r="V88" s="78" t="str">
        <f t="shared" si="23"/>
        <v/>
      </c>
    </row>
    <row r="89" spans="1:22" x14ac:dyDescent="0.45">
      <c r="A89" s="7"/>
      <c r="B89" s="72" t="s">
        <v>18</v>
      </c>
      <c r="C89" s="73"/>
      <c r="D89" s="74"/>
      <c r="E89" s="75"/>
      <c r="F89" s="76">
        <f t="shared" si="16"/>
        <v>0</v>
      </c>
      <c r="G89" s="77" t="str">
        <f t="shared" si="17"/>
        <v/>
      </c>
      <c r="H89" s="73"/>
      <c r="I89" s="74"/>
      <c r="J89" s="75"/>
      <c r="K89" s="76">
        <f t="shared" si="18"/>
        <v>0</v>
      </c>
      <c r="L89" s="77" t="str">
        <f t="shared" si="19"/>
        <v/>
      </c>
      <c r="M89" s="73"/>
      <c r="N89" s="74"/>
      <c r="O89" s="75"/>
      <c r="P89" s="76">
        <f t="shared" si="20"/>
        <v>0</v>
      </c>
      <c r="Q89" s="77" t="str">
        <f t="shared" si="21"/>
        <v/>
      </c>
      <c r="R89" s="73"/>
      <c r="S89" s="74"/>
      <c r="T89" s="75"/>
      <c r="U89" s="76">
        <f t="shared" si="22"/>
        <v>0</v>
      </c>
      <c r="V89" s="78" t="str">
        <f t="shared" si="23"/>
        <v/>
      </c>
    </row>
    <row r="90" spans="1:22" x14ac:dyDescent="0.45">
      <c r="A90" s="7"/>
      <c r="B90" s="72" t="s">
        <v>19</v>
      </c>
      <c r="C90" s="73"/>
      <c r="D90" s="74"/>
      <c r="E90" s="75"/>
      <c r="F90" s="76">
        <f t="shared" si="16"/>
        <v>0</v>
      </c>
      <c r="G90" s="77" t="str">
        <f t="shared" si="17"/>
        <v/>
      </c>
      <c r="H90" s="73"/>
      <c r="I90" s="74"/>
      <c r="J90" s="75"/>
      <c r="K90" s="76">
        <f t="shared" si="18"/>
        <v>0</v>
      </c>
      <c r="L90" s="77" t="str">
        <f t="shared" si="19"/>
        <v/>
      </c>
      <c r="M90" s="73"/>
      <c r="N90" s="74"/>
      <c r="O90" s="75"/>
      <c r="P90" s="76">
        <f t="shared" si="20"/>
        <v>0</v>
      </c>
      <c r="Q90" s="77" t="str">
        <f t="shared" si="21"/>
        <v/>
      </c>
      <c r="R90" s="73"/>
      <c r="S90" s="74"/>
      <c r="T90" s="75"/>
      <c r="U90" s="76">
        <f t="shared" si="22"/>
        <v>0</v>
      </c>
      <c r="V90" s="78" t="str">
        <f t="shared" si="23"/>
        <v/>
      </c>
    </row>
    <row r="91" spans="1:22" x14ac:dyDescent="0.45">
      <c r="A91" s="7"/>
      <c r="B91" s="72" t="s">
        <v>20</v>
      </c>
      <c r="C91" s="73"/>
      <c r="D91" s="74"/>
      <c r="E91" s="75"/>
      <c r="F91" s="76">
        <f t="shared" si="16"/>
        <v>0</v>
      </c>
      <c r="G91" s="77" t="str">
        <f t="shared" si="17"/>
        <v/>
      </c>
      <c r="H91" s="73"/>
      <c r="I91" s="74"/>
      <c r="J91" s="75"/>
      <c r="K91" s="76">
        <f t="shared" si="18"/>
        <v>0</v>
      </c>
      <c r="L91" s="77" t="str">
        <f t="shared" si="19"/>
        <v/>
      </c>
      <c r="M91" s="73"/>
      <c r="N91" s="74"/>
      <c r="O91" s="75"/>
      <c r="P91" s="76">
        <f t="shared" si="20"/>
        <v>0</v>
      </c>
      <c r="Q91" s="77" t="str">
        <f t="shared" si="21"/>
        <v/>
      </c>
      <c r="R91" s="73"/>
      <c r="S91" s="74"/>
      <c r="T91" s="75"/>
      <c r="U91" s="76">
        <f t="shared" si="22"/>
        <v>0</v>
      </c>
      <c r="V91" s="78" t="str">
        <f t="shared" si="23"/>
        <v/>
      </c>
    </row>
    <row r="92" spans="1:22" x14ac:dyDescent="0.45">
      <c r="A92" s="7"/>
      <c r="B92" s="72" t="s">
        <v>21</v>
      </c>
      <c r="C92" s="73"/>
      <c r="D92" s="74"/>
      <c r="E92" s="75"/>
      <c r="F92" s="76">
        <f t="shared" si="16"/>
        <v>0</v>
      </c>
      <c r="G92" s="77" t="str">
        <f t="shared" si="17"/>
        <v/>
      </c>
      <c r="H92" s="73"/>
      <c r="I92" s="74"/>
      <c r="J92" s="75"/>
      <c r="K92" s="76">
        <f t="shared" si="18"/>
        <v>0</v>
      </c>
      <c r="L92" s="77" t="str">
        <f t="shared" si="19"/>
        <v/>
      </c>
      <c r="M92" s="73"/>
      <c r="N92" s="74"/>
      <c r="O92" s="75"/>
      <c r="P92" s="76">
        <f t="shared" si="20"/>
        <v>0</v>
      </c>
      <c r="Q92" s="77" t="str">
        <f t="shared" si="21"/>
        <v/>
      </c>
      <c r="R92" s="73"/>
      <c r="S92" s="74"/>
      <c r="T92" s="75"/>
      <c r="U92" s="76">
        <f t="shared" si="22"/>
        <v>0</v>
      </c>
      <c r="V92" s="78" t="str">
        <f t="shared" si="23"/>
        <v/>
      </c>
    </row>
    <row r="93" spans="1:22" x14ac:dyDescent="0.45">
      <c r="A93" s="7"/>
      <c r="B93" s="72" t="s">
        <v>59</v>
      </c>
      <c r="C93" s="73"/>
      <c r="D93" s="74"/>
      <c r="E93" s="75"/>
      <c r="F93" s="76">
        <f t="shared" si="16"/>
        <v>0</v>
      </c>
      <c r="G93" s="77" t="str">
        <f t="shared" si="17"/>
        <v/>
      </c>
      <c r="H93" s="73"/>
      <c r="I93" s="74"/>
      <c r="J93" s="75"/>
      <c r="K93" s="76">
        <f t="shared" si="18"/>
        <v>0</v>
      </c>
      <c r="L93" s="77" t="str">
        <f t="shared" si="19"/>
        <v/>
      </c>
      <c r="M93" s="73"/>
      <c r="N93" s="74"/>
      <c r="O93" s="75"/>
      <c r="P93" s="76">
        <f t="shared" si="20"/>
        <v>0</v>
      </c>
      <c r="Q93" s="77" t="str">
        <f t="shared" si="21"/>
        <v/>
      </c>
      <c r="R93" s="73"/>
      <c r="S93" s="74"/>
      <c r="T93" s="75"/>
      <c r="U93" s="76">
        <f t="shared" si="22"/>
        <v>0</v>
      </c>
      <c r="V93" s="78" t="str">
        <f t="shared" si="23"/>
        <v/>
      </c>
    </row>
    <row r="94" spans="1:22" x14ac:dyDescent="0.45">
      <c r="A94" s="7"/>
      <c r="B94" s="72" t="s">
        <v>22</v>
      </c>
      <c r="C94" s="73"/>
      <c r="D94" s="74"/>
      <c r="E94" s="75"/>
      <c r="F94" s="76">
        <f t="shared" si="16"/>
        <v>0</v>
      </c>
      <c r="G94" s="77" t="str">
        <f t="shared" si="17"/>
        <v/>
      </c>
      <c r="H94" s="73"/>
      <c r="I94" s="74"/>
      <c r="J94" s="75"/>
      <c r="K94" s="76">
        <f t="shared" si="18"/>
        <v>0</v>
      </c>
      <c r="L94" s="77" t="str">
        <f t="shared" si="19"/>
        <v/>
      </c>
      <c r="M94" s="73"/>
      <c r="N94" s="74"/>
      <c r="O94" s="75"/>
      <c r="P94" s="76">
        <f t="shared" si="20"/>
        <v>0</v>
      </c>
      <c r="Q94" s="77" t="str">
        <f t="shared" si="21"/>
        <v/>
      </c>
      <c r="R94" s="73"/>
      <c r="S94" s="74"/>
      <c r="T94" s="75"/>
      <c r="U94" s="76">
        <f t="shared" si="22"/>
        <v>0</v>
      </c>
      <c r="V94" s="78" t="str">
        <f t="shared" si="23"/>
        <v/>
      </c>
    </row>
    <row r="95" spans="1:22" x14ac:dyDescent="0.45">
      <c r="A95" s="7"/>
      <c r="B95" s="72" t="s">
        <v>23</v>
      </c>
      <c r="C95" s="73"/>
      <c r="D95" s="74"/>
      <c r="E95" s="75"/>
      <c r="F95" s="76">
        <f t="shared" si="16"/>
        <v>0</v>
      </c>
      <c r="G95" s="77" t="str">
        <f t="shared" si="17"/>
        <v/>
      </c>
      <c r="H95" s="73"/>
      <c r="I95" s="74"/>
      <c r="J95" s="75"/>
      <c r="K95" s="76">
        <f t="shared" si="18"/>
        <v>0</v>
      </c>
      <c r="L95" s="77" t="str">
        <f t="shared" si="19"/>
        <v/>
      </c>
      <c r="M95" s="73"/>
      <c r="N95" s="74"/>
      <c r="O95" s="75"/>
      <c r="P95" s="76">
        <f t="shared" si="20"/>
        <v>0</v>
      </c>
      <c r="Q95" s="77" t="str">
        <f t="shared" si="21"/>
        <v/>
      </c>
      <c r="R95" s="73"/>
      <c r="S95" s="74"/>
      <c r="T95" s="75"/>
      <c r="U95" s="76">
        <f t="shared" si="22"/>
        <v>0</v>
      </c>
      <c r="V95" s="78" t="str">
        <f t="shared" si="23"/>
        <v/>
      </c>
    </row>
    <row r="96" spans="1:22" x14ac:dyDescent="0.45">
      <c r="A96" s="7"/>
      <c r="B96" s="72" t="s">
        <v>24</v>
      </c>
      <c r="C96" s="73"/>
      <c r="D96" s="74"/>
      <c r="E96" s="75"/>
      <c r="F96" s="76">
        <f t="shared" si="16"/>
        <v>0</v>
      </c>
      <c r="G96" s="77" t="str">
        <f t="shared" si="17"/>
        <v/>
      </c>
      <c r="H96" s="73"/>
      <c r="I96" s="74"/>
      <c r="J96" s="75"/>
      <c r="K96" s="76">
        <f t="shared" si="18"/>
        <v>0</v>
      </c>
      <c r="L96" s="77" t="str">
        <f t="shared" si="19"/>
        <v/>
      </c>
      <c r="M96" s="73"/>
      <c r="N96" s="74"/>
      <c r="O96" s="75"/>
      <c r="P96" s="76">
        <f t="shared" si="20"/>
        <v>0</v>
      </c>
      <c r="Q96" s="77" t="str">
        <f t="shared" si="21"/>
        <v/>
      </c>
      <c r="R96" s="73"/>
      <c r="S96" s="74"/>
      <c r="T96" s="75"/>
      <c r="U96" s="76">
        <f t="shared" si="22"/>
        <v>0</v>
      </c>
      <c r="V96" s="78" t="str">
        <f t="shared" si="23"/>
        <v/>
      </c>
    </row>
    <row r="97" spans="1:22" x14ac:dyDescent="0.45">
      <c r="A97" s="7"/>
      <c r="B97" s="72" t="s">
        <v>25</v>
      </c>
      <c r="C97" s="73"/>
      <c r="D97" s="74"/>
      <c r="E97" s="75"/>
      <c r="F97" s="76">
        <f t="shared" si="16"/>
        <v>0</v>
      </c>
      <c r="G97" s="77" t="str">
        <f t="shared" si="17"/>
        <v/>
      </c>
      <c r="H97" s="73"/>
      <c r="I97" s="74"/>
      <c r="J97" s="75"/>
      <c r="K97" s="76">
        <f t="shared" si="18"/>
        <v>0</v>
      </c>
      <c r="L97" s="77" t="str">
        <f t="shared" si="19"/>
        <v/>
      </c>
      <c r="M97" s="73"/>
      <c r="N97" s="74"/>
      <c r="O97" s="75"/>
      <c r="P97" s="76">
        <f t="shared" si="20"/>
        <v>0</v>
      </c>
      <c r="Q97" s="77" t="str">
        <f t="shared" si="21"/>
        <v/>
      </c>
      <c r="R97" s="73"/>
      <c r="S97" s="74"/>
      <c r="T97" s="75"/>
      <c r="U97" s="76">
        <f t="shared" si="22"/>
        <v>0</v>
      </c>
      <c r="V97" s="78" t="str">
        <f t="shared" si="23"/>
        <v/>
      </c>
    </row>
    <row r="98" spans="1:22" ht="14.25" thickBot="1" x14ac:dyDescent="0.5">
      <c r="A98" s="7"/>
      <c r="B98" s="72" t="s">
        <v>26</v>
      </c>
      <c r="C98" s="73"/>
      <c r="D98" s="74"/>
      <c r="E98" s="75"/>
      <c r="F98" s="76">
        <f t="shared" si="16"/>
        <v>0</v>
      </c>
      <c r="G98" s="77" t="str">
        <f t="shared" si="17"/>
        <v/>
      </c>
      <c r="H98" s="73"/>
      <c r="I98" s="74"/>
      <c r="J98" s="75"/>
      <c r="K98" s="76">
        <f t="shared" si="18"/>
        <v>0</v>
      </c>
      <c r="L98" s="77" t="str">
        <f t="shared" si="19"/>
        <v/>
      </c>
      <c r="M98" s="73"/>
      <c r="N98" s="74"/>
      <c r="O98" s="75"/>
      <c r="P98" s="76">
        <f t="shared" si="20"/>
        <v>0</v>
      </c>
      <c r="Q98" s="77" t="str">
        <f t="shared" si="21"/>
        <v/>
      </c>
      <c r="R98" s="73"/>
      <c r="S98" s="74"/>
      <c r="T98" s="75"/>
      <c r="U98" s="76">
        <f t="shared" si="22"/>
        <v>0</v>
      </c>
      <c r="V98" s="78" t="str">
        <f t="shared" si="23"/>
        <v/>
      </c>
    </row>
    <row r="99" spans="1:22" ht="6" customHeight="1" thickTop="1" thickBot="1" x14ac:dyDescent="0.5">
      <c r="B99" s="79"/>
      <c r="C99" s="80"/>
      <c r="D99" s="80"/>
      <c r="E99" s="80"/>
      <c r="F99" s="80"/>
      <c r="G99" s="84"/>
      <c r="H99" s="80"/>
      <c r="I99" s="80"/>
      <c r="J99" s="80"/>
      <c r="K99" s="80"/>
      <c r="L99" s="84"/>
      <c r="M99" s="80"/>
      <c r="N99" s="80"/>
      <c r="O99" s="80"/>
      <c r="P99" s="80"/>
      <c r="Q99" s="84"/>
      <c r="R99" s="80"/>
      <c r="S99" s="80"/>
      <c r="T99" s="80"/>
      <c r="U99" s="80"/>
      <c r="V99" s="84"/>
    </row>
    <row r="100" spans="1:22" ht="14.65" thickTop="1" thickBot="1" x14ac:dyDescent="0.5">
      <c r="A100" s="7"/>
      <c r="B100" s="88" t="s">
        <v>28</v>
      </c>
      <c r="C100" s="81">
        <f>SUM(C82:C98)</f>
        <v>0</v>
      </c>
      <c r="D100" s="89">
        <f>SUM(D82:D98)</f>
        <v>0</v>
      </c>
      <c r="E100" s="82"/>
      <c r="F100" s="83">
        <f>SUM(F82:F98)</f>
        <v>0</v>
      </c>
      <c r="G100" s="86" t="str">
        <f>IF(OR(C100="",C100=0),"",IFERROR(IF(C100&gt;0,F100/C100,F100/0.01),0))</f>
        <v/>
      </c>
      <c r="H100" s="81">
        <f>SUM(H82:H98)</f>
        <v>0</v>
      </c>
      <c r="I100" s="89">
        <f>SUM(I82:I98)</f>
        <v>0</v>
      </c>
      <c r="J100" s="87"/>
      <c r="K100" s="83">
        <f>SUM(K82:K98)</f>
        <v>0</v>
      </c>
      <c r="L100" s="86" t="str">
        <f>IF(OR(H100="",H100=0),"",IFERROR(IF(H100&gt;0,K100/H100,K100/0.01),0))</f>
        <v/>
      </c>
      <c r="M100" s="81">
        <f>SUM(M82:M98)</f>
        <v>0</v>
      </c>
      <c r="N100" s="89">
        <f>SUM(N82:N98)</f>
        <v>0</v>
      </c>
      <c r="O100" s="87"/>
      <c r="P100" s="83">
        <f>SUM(P82:P98)</f>
        <v>0</v>
      </c>
      <c r="Q100" s="86" t="str">
        <f>IF(OR(M100="",M100=0),"",IFERROR(IF(M100&gt;0,P100/M100,P100/0.01),0))</f>
        <v/>
      </c>
      <c r="R100" s="81">
        <f>SUM(R82:R98)</f>
        <v>0</v>
      </c>
      <c r="S100" s="89">
        <f>SUM(S82:S98)</f>
        <v>0</v>
      </c>
      <c r="T100" s="87"/>
      <c r="U100" s="83">
        <f>SUM(U82:U98)</f>
        <v>0</v>
      </c>
      <c r="V100" s="85" t="str">
        <f>IF(OR(R100="",R100=0),"",IFERROR(IF(R100&gt;0,U100/R100,U100/0.01),0))</f>
        <v/>
      </c>
    </row>
    <row r="101" spans="1:22" ht="6" customHeight="1" thickTop="1" thickBot="1" x14ac:dyDescent="0.5">
      <c r="B101" s="90"/>
      <c r="D101" s="90"/>
      <c r="I101" s="90"/>
      <c r="N101" s="90"/>
      <c r="S101" s="90"/>
    </row>
    <row r="102" spans="1:22" ht="14.65" thickTop="1" thickBot="1" x14ac:dyDescent="0.5">
      <c r="A102" s="7"/>
      <c r="B102" s="88" t="str">
        <f>LookUp!$C$2</f>
        <v>SDA/Irregularity (grant can be re-used)</v>
      </c>
      <c r="C102" s="91"/>
      <c r="D102" s="92">
        <f>SUMPRODUCT(--(LEFT(SDAQuarters,4)=LEFT('Quarterly Breakdown'!$B78,4)),--(RIGHT(SDAQuarters,2)=LEFT(C80,2)),--(SDAOutcome=$B102),SDAAmount)</f>
        <v>0</v>
      </c>
      <c r="H102" s="7"/>
      <c r="I102" s="92">
        <f>SUMPRODUCT(--(LEFT(SDAQuarters,4)=LEFT('Quarterly Breakdown'!$B78,4)),--(RIGHT(SDAQuarters,2)=LEFT(H80,2)),--(SDAOutcome=$B102),SDAAmount)</f>
        <v>0</v>
      </c>
      <c r="M102" s="7"/>
      <c r="N102" s="92">
        <f>SUMPRODUCT(--(LEFT(SDAQuarters,4)=LEFT('Quarterly Breakdown'!$B78,4)),--(RIGHT(SDAQuarters,2)=LEFT(M80,2)),--(SDAOutcome=$B102),SDAAmount)</f>
        <v>0</v>
      </c>
      <c r="R102" s="7"/>
      <c r="S102" s="92">
        <f>SUMPRODUCT(--(LEFT(SDAQuarters,4)=LEFT('Quarterly Breakdown'!$B78,4)),--(RIGHT(SDAQuarters,2)=LEFT(R80,2)),--(SDAOutcome=$B102),SDAAmount)</f>
        <v>0</v>
      </c>
    </row>
    <row r="103" spans="1:22" ht="14.65" thickTop="1" thickBot="1" x14ac:dyDescent="0.5">
      <c r="A103" s="7"/>
      <c r="B103" s="88" t="str">
        <f>LookUp!$C$3</f>
        <v>Irregularity (grant reduced by MA)</v>
      </c>
      <c r="C103" s="91"/>
      <c r="D103" s="92">
        <f>SUMPRODUCT(--(LEFT(SDAQuarters,4)=LEFT('Quarterly Breakdown'!$B78,4)),--(RIGHT(SDAQuarters,2)=LEFT(C80,2)),--(SDAOutcome=$B103),SDAAmount)</f>
        <v>0</v>
      </c>
      <c r="H103" s="7"/>
      <c r="I103" s="92">
        <f>SUMPRODUCT(--(LEFT(SDAQuarters,4)=LEFT('Quarterly Breakdown'!$B78,4)),--(RIGHT(SDAQuarters,2)=LEFT(H80,2)),--(SDAOutcome=$B103),SDAAmount)</f>
        <v>0</v>
      </c>
      <c r="M103" s="7"/>
      <c r="N103" s="92">
        <f>SUMPRODUCT(--(LEFT(SDAQuarters,4)=LEFT('Quarterly Breakdown'!$B78,4)),--(RIGHT(SDAQuarters,2)=LEFT(M80,2)),--(SDAOutcome=$B103),SDAAmount)</f>
        <v>0</v>
      </c>
      <c r="R103" s="7"/>
      <c r="S103" s="92">
        <f>SUMPRODUCT(--(LEFT(SDAQuarters,4)=LEFT('Quarterly Breakdown'!$B78,4)),--(RIGHT(SDAQuarters,2)=LEFT(R80,2)),--(SDAOutcome=$B103),SDAAmount)</f>
        <v>0</v>
      </c>
    </row>
    <row r="104" spans="1:22" ht="6" customHeight="1" thickTop="1" thickBot="1" x14ac:dyDescent="0.5">
      <c r="B104" s="79"/>
      <c r="D104" s="93"/>
      <c r="I104" s="93"/>
      <c r="N104" s="93"/>
      <c r="S104" s="93"/>
    </row>
    <row r="105" spans="1:22" ht="14.65" thickTop="1" thickBot="1" x14ac:dyDescent="0.5">
      <c r="A105" s="7"/>
      <c r="B105" s="88" t="s">
        <v>84</v>
      </c>
      <c r="C105" s="91"/>
      <c r="D105" s="92">
        <f>D100-SUM(D102:D103)</f>
        <v>0</v>
      </c>
      <c r="H105" s="7"/>
      <c r="I105" s="92">
        <f>I100-SUM(I102:I103)</f>
        <v>0</v>
      </c>
      <c r="M105" s="7"/>
      <c r="N105" s="92">
        <f>N100-SUM(N102:N103)</f>
        <v>0</v>
      </c>
      <c r="R105" s="7"/>
      <c r="S105" s="92">
        <f>S100-SUM(S102:S103)</f>
        <v>0</v>
      </c>
    </row>
    <row r="106" spans="1:22" ht="6" customHeight="1" thickTop="1" thickBot="1" x14ac:dyDescent="0.5">
      <c r="B106" s="90"/>
      <c r="D106" s="90"/>
      <c r="I106" s="90"/>
      <c r="N106" s="90"/>
      <c r="S106" s="90"/>
    </row>
    <row r="107" spans="1:22" ht="14.25" thickTop="1" x14ac:dyDescent="0.45">
      <c r="A107" s="7"/>
      <c r="B107" s="94" t="s">
        <v>73</v>
      </c>
      <c r="C107" s="91"/>
      <c r="D107" s="96">
        <f>SUMIFS('Front Sheet'!$E$37:$E$79,'Front Sheet'!$AB$37:$AB$79,"2018",'Front Sheet'!$AA$37:$AA$79,"Q1")</f>
        <v>0</v>
      </c>
      <c r="E107" s="23"/>
      <c r="H107" s="7"/>
      <c r="I107" s="96">
        <f>SUMIFS('Front Sheet'!$E$37:$E$79,'Front Sheet'!$AB$37:$AB$79,"2018",'Front Sheet'!$AA$37:$AA$79,"Q2")</f>
        <v>0</v>
      </c>
      <c r="M107" s="7"/>
      <c r="N107" s="96">
        <f>SUMIFS('Front Sheet'!$E$37:$E$79,'Front Sheet'!$AB$37:$AB$79,"2018",'Front Sheet'!$AA$37:$AA$79,"Q3")</f>
        <v>0</v>
      </c>
      <c r="R107" s="7"/>
      <c r="S107" s="96">
        <f>SUMIFS('Front Sheet'!$E$37:$E$79,'Front Sheet'!$AB$37:$AB$79,"2018",'Front Sheet'!$AA$37:$AA$79,"Q4")</f>
        <v>0</v>
      </c>
    </row>
    <row r="108" spans="1:22" ht="14.25" thickBot="1" x14ac:dyDescent="0.5">
      <c r="A108" s="7"/>
      <c r="B108" s="98" t="s">
        <v>74</v>
      </c>
      <c r="C108" s="91"/>
      <c r="D108" s="99">
        <f>IF('Front Sheet'!$F$19&gt;=E81,D107-D105,0)</f>
        <v>0</v>
      </c>
      <c r="H108" s="7"/>
      <c r="I108" s="99">
        <f>IF('Front Sheet'!$F$19&gt;=J81,I107-I105,0)</f>
        <v>0</v>
      </c>
      <c r="M108" s="7"/>
      <c r="N108" s="99">
        <f>IF('Front Sheet'!$F$19&gt;=O81,N107-N105,0)</f>
        <v>0</v>
      </c>
      <c r="R108" s="7"/>
      <c r="S108" s="99">
        <f>IF('Front Sheet'!$F$19&gt;=T81,S107-S105,0)</f>
        <v>0</v>
      </c>
    </row>
    <row r="109" spans="1:22" ht="6" customHeight="1" thickTop="1" thickBot="1" x14ac:dyDescent="0.5">
      <c r="B109" s="90"/>
      <c r="D109" s="90"/>
      <c r="I109" s="90"/>
      <c r="N109" s="90"/>
      <c r="S109" s="90"/>
    </row>
    <row r="110" spans="1:22" ht="14.25" thickTop="1" x14ac:dyDescent="0.45">
      <c r="A110" s="7"/>
      <c r="B110" s="94" t="s">
        <v>78</v>
      </c>
      <c r="C110" s="91"/>
      <c r="D110" s="96">
        <f>IF('Front Sheet'!$F$19&gt;=E81,S74+D107,0)</f>
        <v>0</v>
      </c>
      <c r="H110" s="7"/>
      <c r="I110" s="96">
        <f>IF('Front Sheet'!$F$19&gt;=J81,D110+I107,0)</f>
        <v>0</v>
      </c>
      <c r="M110" s="7"/>
      <c r="N110" s="96">
        <f>IF('Front Sheet'!$F$19&gt;=O81,I110+N107,0)</f>
        <v>0</v>
      </c>
      <c r="R110" s="7"/>
      <c r="S110" s="96">
        <f>IF('Front Sheet'!$F$19&gt;=T81,N110+S107,0)</f>
        <v>0</v>
      </c>
    </row>
    <row r="111" spans="1:22" ht="14.25" thickBot="1" x14ac:dyDescent="0.5">
      <c r="A111" s="7"/>
      <c r="B111" s="95" t="s">
        <v>105</v>
      </c>
      <c r="C111" s="91"/>
      <c r="D111" s="97">
        <f>IF('Front Sheet'!$F$19&gt;=E81,S75+D108,0)</f>
        <v>0</v>
      </c>
      <c r="H111" s="7"/>
      <c r="I111" s="97">
        <f>IF('Front Sheet'!$F$19&gt;=J81,D111+I108,0)</f>
        <v>0</v>
      </c>
      <c r="M111" s="7"/>
      <c r="N111" s="97">
        <f>IF('Front Sheet'!$F$19&gt;=O81,I111+N108,0)</f>
        <v>0</v>
      </c>
      <c r="R111" s="7"/>
      <c r="S111" s="97">
        <f>IF('Front Sheet'!$F$19&gt;=T81,N111+S108,0)</f>
        <v>0</v>
      </c>
    </row>
    <row r="112" spans="1:22" ht="14.25" thickTop="1" x14ac:dyDescent="0.45"/>
    <row r="114" spans="1:22" ht="18" x14ac:dyDescent="0.55000000000000004">
      <c r="B114" s="58" t="s">
        <v>37</v>
      </c>
    </row>
    <row r="115" spans="1:22" ht="14.25" thickBot="1" x14ac:dyDescent="0.5">
      <c r="C115" s="7"/>
      <c r="D115" s="7"/>
      <c r="E115" s="7"/>
      <c r="F115" s="7"/>
      <c r="G115" s="7"/>
      <c r="H115" s="7"/>
      <c r="I115" s="7"/>
      <c r="J115" s="7"/>
      <c r="K115" s="7"/>
      <c r="L115" s="7"/>
      <c r="M115" s="7"/>
      <c r="N115" s="7"/>
      <c r="O115" s="7"/>
      <c r="P115" s="7"/>
      <c r="Q115" s="7"/>
      <c r="R115" s="7"/>
      <c r="S115" s="7"/>
      <c r="T115" s="7"/>
      <c r="U115" s="7"/>
      <c r="V115" s="7"/>
    </row>
    <row r="116" spans="1:22" ht="15.75" customHeight="1" thickTop="1" thickBot="1" x14ac:dyDescent="0.5">
      <c r="B116" s="7"/>
      <c r="C116" s="162" t="s">
        <v>31</v>
      </c>
      <c r="D116" s="163"/>
      <c r="E116" s="163"/>
      <c r="F116" s="163"/>
      <c r="G116" s="163"/>
      <c r="H116" s="162" t="s">
        <v>30</v>
      </c>
      <c r="I116" s="163"/>
      <c r="J116" s="163"/>
      <c r="K116" s="163"/>
      <c r="L116" s="163"/>
      <c r="M116" s="162" t="s">
        <v>32</v>
      </c>
      <c r="N116" s="163"/>
      <c r="O116" s="163"/>
      <c r="P116" s="163"/>
      <c r="Q116" s="163"/>
      <c r="R116" s="162" t="s">
        <v>33</v>
      </c>
      <c r="S116" s="163"/>
      <c r="T116" s="163"/>
      <c r="U116" s="163"/>
      <c r="V116" s="164"/>
    </row>
    <row r="117" spans="1:22" ht="14.65" thickTop="1" thickBot="1" x14ac:dyDescent="0.5">
      <c r="A117" s="7"/>
      <c r="B117" s="59" t="s">
        <v>27</v>
      </c>
      <c r="C117" s="60" t="s">
        <v>72</v>
      </c>
      <c r="D117" s="61" t="str">
        <f>IF('Front Sheet'!$F$19&gt;=E117,"Actual","Revised Forecast")</f>
        <v>Revised Forecast</v>
      </c>
      <c r="E117" s="62">
        <v>43555</v>
      </c>
      <c r="F117" s="61" t="s">
        <v>13</v>
      </c>
      <c r="G117" s="61" t="s">
        <v>29</v>
      </c>
      <c r="H117" s="60" t="s">
        <v>72</v>
      </c>
      <c r="I117" s="61" t="str">
        <f>IF('Front Sheet'!$F$19&gt;=J117,"Actual","Revised Forecast")</f>
        <v>Revised Forecast</v>
      </c>
      <c r="J117" s="63">
        <v>43646</v>
      </c>
      <c r="K117" s="61" t="s">
        <v>13</v>
      </c>
      <c r="L117" s="61" t="s">
        <v>29</v>
      </c>
      <c r="M117" s="60" t="s">
        <v>72</v>
      </c>
      <c r="N117" s="61" t="str">
        <f>IF('Front Sheet'!$F$19&gt;=O117,"Actual","Revised Forecast")</f>
        <v>Revised Forecast</v>
      </c>
      <c r="O117" s="63">
        <v>43738</v>
      </c>
      <c r="P117" s="61" t="s">
        <v>13</v>
      </c>
      <c r="Q117" s="61" t="s">
        <v>29</v>
      </c>
      <c r="R117" s="60" t="s">
        <v>72</v>
      </c>
      <c r="S117" s="61" t="str">
        <f>IF('Front Sheet'!$F$19&gt;=T117,"Actual","Revised Forecast")</f>
        <v>Revised Forecast</v>
      </c>
      <c r="T117" s="63">
        <v>43830</v>
      </c>
      <c r="U117" s="61" t="s">
        <v>13</v>
      </c>
      <c r="V117" s="64" t="s">
        <v>29</v>
      </c>
    </row>
    <row r="118" spans="1:22" ht="14.25" thickTop="1" x14ac:dyDescent="0.45">
      <c r="A118" s="7"/>
      <c r="B118" s="65" t="s">
        <v>79</v>
      </c>
      <c r="C118" s="66"/>
      <c r="D118" s="67"/>
      <c r="E118" s="68"/>
      <c r="F118" s="69">
        <f t="shared" ref="F118:F134" si="24">C118-D118</f>
        <v>0</v>
      </c>
      <c r="G118" s="70" t="str">
        <f t="shared" ref="G118:G134" si="25">IF(OR(C118="",C118=0),"",IFERROR(IF(C118&gt;0,F118/C118,F118/0.01),0))</f>
        <v/>
      </c>
      <c r="H118" s="66"/>
      <c r="I118" s="67"/>
      <c r="J118" s="68"/>
      <c r="K118" s="69">
        <f t="shared" ref="K118:K134" si="26">H118-I118</f>
        <v>0</v>
      </c>
      <c r="L118" s="70" t="str">
        <f t="shared" ref="L118:L134" si="27">IF(OR(H118="",H118=0),"",IFERROR(IF(H118&gt;0,K118/H118,K118/0.01),0))</f>
        <v/>
      </c>
      <c r="M118" s="66"/>
      <c r="N118" s="67"/>
      <c r="O118" s="68"/>
      <c r="P118" s="69">
        <f t="shared" ref="P118:P134" si="28">M118-N118</f>
        <v>0</v>
      </c>
      <c r="Q118" s="70" t="str">
        <f t="shared" ref="Q118:Q134" si="29">IF(OR(M118="",M118=0),"",IFERROR(IF(M118&gt;0,P118/M118,P118/0.01),0))</f>
        <v/>
      </c>
      <c r="R118" s="66"/>
      <c r="S118" s="67"/>
      <c r="T118" s="68"/>
      <c r="U118" s="69">
        <f t="shared" ref="U118:U134" si="30">R118-S118</f>
        <v>0</v>
      </c>
      <c r="V118" s="71" t="str">
        <f t="shared" ref="V118:V134" si="31">IF(OR(R118="",R118=0),"",IFERROR(IF(R118&gt;0,U118/R118,U118/0.01),0))</f>
        <v/>
      </c>
    </row>
    <row r="119" spans="1:22" x14ac:dyDescent="0.45">
      <c r="A119" s="7"/>
      <c r="B119" s="72" t="s">
        <v>80</v>
      </c>
      <c r="C119" s="73"/>
      <c r="D119" s="74"/>
      <c r="E119" s="75"/>
      <c r="F119" s="76">
        <f t="shared" si="24"/>
        <v>0</v>
      </c>
      <c r="G119" s="77" t="str">
        <f t="shared" si="25"/>
        <v/>
      </c>
      <c r="H119" s="73"/>
      <c r="I119" s="74"/>
      <c r="J119" s="75"/>
      <c r="K119" s="76">
        <f t="shared" si="26"/>
        <v>0</v>
      </c>
      <c r="L119" s="77" t="str">
        <f t="shared" si="27"/>
        <v/>
      </c>
      <c r="M119" s="73"/>
      <c r="N119" s="74"/>
      <c r="O119" s="75"/>
      <c r="P119" s="76">
        <f t="shared" si="28"/>
        <v>0</v>
      </c>
      <c r="Q119" s="77" t="str">
        <f t="shared" si="29"/>
        <v/>
      </c>
      <c r="R119" s="73"/>
      <c r="S119" s="74"/>
      <c r="T119" s="75"/>
      <c r="U119" s="76">
        <f t="shared" si="30"/>
        <v>0</v>
      </c>
      <c r="V119" s="78" t="str">
        <f t="shared" si="31"/>
        <v/>
      </c>
    </row>
    <row r="120" spans="1:22" x14ac:dyDescent="0.45">
      <c r="A120" s="7"/>
      <c r="B120" s="72" t="s">
        <v>81</v>
      </c>
      <c r="C120" s="73"/>
      <c r="D120" s="74"/>
      <c r="E120" s="75"/>
      <c r="F120" s="76">
        <f t="shared" si="24"/>
        <v>0</v>
      </c>
      <c r="G120" s="77" t="str">
        <f t="shared" si="25"/>
        <v/>
      </c>
      <c r="H120" s="73"/>
      <c r="I120" s="74"/>
      <c r="J120" s="75"/>
      <c r="K120" s="76">
        <f t="shared" si="26"/>
        <v>0</v>
      </c>
      <c r="L120" s="77" t="str">
        <f t="shared" si="27"/>
        <v/>
      </c>
      <c r="M120" s="73"/>
      <c r="N120" s="74"/>
      <c r="O120" s="75"/>
      <c r="P120" s="76">
        <f t="shared" si="28"/>
        <v>0</v>
      </c>
      <c r="Q120" s="77" t="str">
        <f t="shared" si="29"/>
        <v/>
      </c>
      <c r="R120" s="73"/>
      <c r="S120" s="74"/>
      <c r="T120" s="75"/>
      <c r="U120" s="76">
        <f t="shared" si="30"/>
        <v>0</v>
      </c>
      <c r="V120" s="78" t="str">
        <f t="shared" si="31"/>
        <v/>
      </c>
    </row>
    <row r="121" spans="1:22" x14ac:dyDescent="0.45">
      <c r="A121" s="7"/>
      <c r="B121" s="72" t="s">
        <v>82</v>
      </c>
      <c r="C121" s="73"/>
      <c r="D121" s="74"/>
      <c r="E121" s="75"/>
      <c r="F121" s="76">
        <f t="shared" si="24"/>
        <v>0</v>
      </c>
      <c r="G121" s="77" t="str">
        <f t="shared" si="25"/>
        <v/>
      </c>
      <c r="H121" s="73"/>
      <c r="I121" s="74"/>
      <c r="J121" s="75"/>
      <c r="K121" s="76">
        <f t="shared" si="26"/>
        <v>0</v>
      </c>
      <c r="L121" s="77" t="str">
        <f t="shared" si="27"/>
        <v/>
      </c>
      <c r="M121" s="73"/>
      <c r="N121" s="74"/>
      <c r="O121" s="75"/>
      <c r="P121" s="76">
        <f t="shared" si="28"/>
        <v>0</v>
      </c>
      <c r="Q121" s="77" t="str">
        <f t="shared" si="29"/>
        <v/>
      </c>
      <c r="R121" s="73"/>
      <c r="S121" s="74"/>
      <c r="T121" s="75"/>
      <c r="U121" s="76">
        <f t="shared" si="30"/>
        <v>0</v>
      </c>
      <c r="V121" s="78" t="str">
        <f t="shared" si="31"/>
        <v/>
      </c>
    </row>
    <row r="122" spans="1:22" x14ac:dyDescent="0.45">
      <c r="A122" s="7"/>
      <c r="B122" s="72" t="s">
        <v>15</v>
      </c>
      <c r="C122" s="73"/>
      <c r="D122" s="74"/>
      <c r="E122" s="75"/>
      <c r="F122" s="76">
        <f t="shared" si="24"/>
        <v>0</v>
      </c>
      <c r="G122" s="77" t="str">
        <f t="shared" si="25"/>
        <v/>
      </c>
      <c r="H122" s="73"/>
      <c r="I122" s="74"/>
      <c r="J122" s="75"/>
      <c r="K122" s="76">
        <f t="shared" si="26"/>
        <v>0</v>
      </c>
      <c r="L122" s="77" t="str">
        <f t="shared" si="27"/>
        <v/>
      </c>
      <c r="M122" s="73"/>
      <c r="N122" s="74"/>
      <c r="O122" s="75"/>
      <c r="P122" s="76">
        <f t="shared" si="28"/>
        <v>0</v>
      </c>
      <c r="Q122" s="77" t="str">
        <f t="shared" si="29"/>
        <v/>
      </c>
      <c r="R122" s="73"/>
      <c r="S122" s="74"/>
      <c r="T122" s="75"/>
      <c r="U122" s="76">
        <f t="shared" si="30"/>
        <v>0</v>
      </c>
      <c r="V122" s="78" t="str">
        <f t="shared" si="31"/>
        <v/>
      </c>
    </row>
    <row r="123" spans="1:22" x14ac:dyDescent="0.45">
      <c r="A123" s="7"/>
      <c r="B123" s="72" t="s">
        <v>16</v>
      </c>
      <c r="C123" s="73"/>
      <c r="D123" s="74"/>
      <c r="E123" s="75"/>
      <c r="F123" s="76">
        <f t="shared" si="24"/>
        <v>0</v>
      </c>
      <c r="G123" s="77" t="str">
        <f t="shared" si="25"/>
        <v/>
      </c>
      <c r="H123" s="73"/>
      <c r="I123" s="74"/>
      <c r="J123" s="75"/>
      <c r="K123" s="76">
        <f t="shared" si="26"/>
        <v>0</v>
      </c>
      <c r="L123" s="77" t="str">
        <f t="shared" si="27"/>
        <v/>
      </c>
      <c r="M123" s="73"/>
      <c r="N123" s="74"/>
      <c r="O123" s="75"/>
      <c r="P123" s="76">
        <f t="shared" si="28"/>
        <v>0</v>
      </c>
      <c r="Q123" s="77" t="str">
        <f t="shared" si="29"/>
        <v/>
      </c>
      <c r="R123" s="73"/>
      <c r="S123" s="74"/>
      <c r="T123" s="75"/>
      <c r="U123" s="76">
        <f t="shared" si="30"/>
        <v>0</v>
      </c>
      <c r="V123" s="78" t="str">
        <f t="shared" si="31"/>
        <v/>
      </c>
    </row>
    <row r="124" spans="1:22" x14ac:dyDescent="0.45">
      <c r="A124" s="7"/>
      <c r="B124" s="72" t="s">
        <v>17</v>
      </c>
      <c r="C124" s="73"/>
      <c r="D124" s="74"/>
      <c r="E124" s="75"/>
      <c r="F124" s="76">
        <f t="shared" si="24"/>
        <v>0</v>
      </c>
      <c r="G124" s="77" t="str">
        <f t="shared" si="25"/>
        <v/>
      </c>
      <c r="H124" s="73"/>
      <c r="I124" s="74"/>
      <c r="J124" s="75"/>
      <c r="K124" s="76">
        <f t="shared" si="26"/>
        <v>0</v>
      </c>
      <c r="L124" s="77" t="str">
        <f t="shared" si="27"/>
        <v/>
      </c>
      <c r="M124" s="73"/>
      <c r="N124" s="74"/>
      <c r="O124" s="75"/>
      <c r="P124" s="76">
        <f t="shared" si="28"/>
        <v>0</v>
      </c>
      <c r="Q124" s="77" t="str">
        <f t="shared" si="29"/>
        <v/>
      </c>
      <c r="R124" s="73"/>
      <c r="S124" s="74"/>
      <c r="T124" s="75"/>
      <c r="U124" s="76">
        <f t="shared" si="30"/>
        <v>0</v>
      </c>
      <c r="V124" s="78" t="str">
        <f t="shared" si="31"/>
        <v/>
      </c>
    </row>
    <row r="125" spans="1:22" x14ac:dyDescent="0.45">
      <c r="A125" s="7"/>
      <c r="B125" s="72" t="s">
        <v>18</v>
      </c>
      <c r="C125" s="73"/>
      <c r="D125" s="74"/>
      <c r="E125" s="75"/>
      <c r="F125" s="76">
        <f t="shared" si="24"/>
        <v>0</v>
      </c>
      <c r="G125" s="77" t="str">
        <f t="shared" si="25"/>
        <v/>
      </c>
      <c r="H125" s="73"/>
      <c r="I125" s="74"/>
      <c r="J125" s="75"/>
      <c r="K125" s="76">
        <f t="shared" si="26"/>
        <v>0</v>
      </c>
      <c r="L125" s="77" t="str">
        <f t="shared" si="27"/>
        <v/>
      </c>
      <c r="M125" s="73"/>
      <c r="N125" s="74"/>
      <c r="O125" s="75"/>
      <c r="P125" s="76">
        <f t="shared" si="28"/>
        <v>0</v>
      </c>
      <c r="Q125" s="77" t="str">
        <f t="shared" si="29"/>
        <v/>
      </c>
      <c r="R125" s="73"/>
      <c r="S125" s="74"/>
      <c r="T125" s="75"/>
      <c r="U125" s="76">
        <f t="shared" si="30"/>
        <v>0</v>
      </c>
      <c r="V125" s="78" t="str">
        <f t="shared" si="31"/>
        <v/>
      </c>
    </row>
    <row r="126" spans="1:22" x14ac:dyDescent="0.45">
      <c r="A126" s="7"/>
      <c r="B126" s="72" t="s">
        <v>19</v>
      </c>
      <c r="C126" s="73"/>
      <c r="D126" s="74"/>
      <c r="E126" s="75"/>
      <c r="F126" s="76">
        <f t="shared" si="24"/>
        <v>0</v>
      </c>
      <c r="G126" s="77" t="str">
        <f t="shared" si="25"/>
        <v/>
      </c>
      <c r="H126" s="73"/>
      <c r="I126" s="74"/>
      <c r="J126" s="75"/>
      <c r="K126" s="76">
        <f t="shared" si="26"/>
        <v>0</v>
      </c>
      <c r="L126" s="77" t="str">
        <f t="shared" si="27"/>
        <v/>
      </c>
      <c r="M126" s="73"/>
      <c r="N126" s="74"/>
      <c r="O126" s="75"/>
      <c r="P126" s="76">
        <f t="shared" si="28"/>
        <v>0</v>
      </c>
      <c r="Q126" s="77" t="str">
        <f t="shared" si="29"/>
        <v/>
      </c>
      <c r="R126" s="73"/>
      <c r="S126" s="74"/>
      <c r="T126" s="75"/>
      <c r="U126" s="76">
        <f t="shared" si="30"/>
        <v>0</v>
      </c>
      <c r="V126" s="78" t="str">
        <f t="shared" si="31"/>
        <v/>
      </c>
    </row>
    <row r="127" spans="1:22" x14ac:dyDescent="0.45">
      <c r="A127" s="7"/>
      <c r="B127" s="72" t="s">
        <v>20</v>
      </c>
      <c r="C127" s="73"/>
      <c r="D127" s="74"/>
      <c r="E127" s="75"/>
      <c r="F127" s="76">
        <f t="shared" si="24"/>
        <v>0</v>
      </c>
      <c r="G127" s="77" t="str">
        <f t="shared" si="25"/>
        <v/>
      </c>
      <c r="H127" s="73"/>
      <c r="I127" s="74"/>
      <c r="J127" s="75"/>
      <c r="K127" s="76">
        <f t="shared" si="26"/>
        <v>0</v>
      </c>
      <c r="L127" s="77" t="str">
        <f t="shared" si="27"/>
        <v/>
      </c>
      <c r="M127" s="73"/>
      <c r="N127" s="74"/>
      <c r="O127" s="75"/>
      <c r="P127" s="76">
        <f t="shared" si="28"/>
        <v>0</v>
      </c>
      <c r="Q127" s="77" t="str">
        <f t="shared" si="29"/>
        <v/>
      </c>
      <c r="R127" s="73"/>
      <c r="S127" s="74"/>
      <c r="T127" s="75"/>
      <c r="U127" s="76">
        <f t="shared" si="30"/>
        <v>0</v>
      </c>
      <c r="V127" s="78" t="str">
        <f t="shared" si="31"/>
        <v/>
      </c>
    </row>
    <row r="128" spans="1:22" x14ac:dyDescent="0.45">
      <c r="A128" s="7"/>
      <c r="B128" s="72" t="s">
        <v>21</v>
      </c>
      <c r="C128" s="73"/>
      <c r="D128" s="74"/>
      <c r="E128" s="75"/>
      <c r="F128" s="76">
        <f t="shared" si="24"/>
        <v>0</v>
      </c>
      <c r="G128" s="77" t="str">
        <f t="shared" si="25"/>
        <v/>
      </c>
      <c r="H128" s="73"/>
      <c r="I128" s="74"/>
      <c r="J128" s="75"/>
      <c r="K128" s="76">
        <f t="shared" si="26"/>
        <v>0</v>
      </c>
      <c r="L128" s="77" t="str">
        <f t="shared" si="27"/>
        <v/>
      </c>
      <c r="M128" s="73"/>
      <c r="N128" s="74"/>
      <c r="O128" s="75"/>
      <c r="P128" s="76">
        <f t="shared" si="28"/>
        <v>0</v>
      </c>
      <c r="Q128" s="77" t="str">
        <f t="shared" si="29"/>
        <v/>
      </c>
      <c r="R128" s="73"/>
      <c r="S128" s="74"/>
      <c r="T128" s="75"/>
      <c r="U128" s="76">
        <f t="shared" si="30"/>
        <v>0</v>
      </c>
      <c r="V128" s="78" t="str">
        <f t="shared" si="31"/>
        <v/>
      </c>
    </row>
    <row r="129" spans="1:22" x14ac:dyDescent="0.45">
      <c r="A129" s="7"/>
      <c r="B129" s="72" t="s">
        <v>59</v>
      </c>
      <c r="C129" s="73"/>
      <c r="D129" s="74"/>
      <c r="E129" s="75"/>
      <c r="F129" s="76">
        <f t="shared" si="24"/>
        <v>0</v>
      </c>
      <c r="G129" s="77" t="str">
        <f t="shared" si="25"/>
        <v/>
      </c>
      <c r="H129" s="73"/>
      <c r="I129" s="74"/>
      <c r="J129" s="75"/>
      <c r="K129" s="76">
        <f t="shared" si="26"/>
        <v>0</v>
      </c>
      <c r="L129" s="77" t="str">
        <f t="shared" si="27"/>
        <v/>
      </c>
      <c r="M129" s="73"/>
      <c r="N129" s="74"/>
      <c r="O129" s="75"/>
      <c r="P129" s="76">
        <f t="shared" si="28"/>
        <v>0</v>
      </c>
      <c r="Q129" s="77" t="str">
        <f t="shared" si="29"/>
        <v/>
      </c>
      <c r="R129" s="73"/>
      <c r="S129" s="74"/>
      <c r="T129" s="75"/>
      <c r="U129" s="76">
        <f t="shared" si="30"/>
        <v>0</v>
      </c>
      <c r="V129" s="78" t="str">
        <f t="shared" si="31"/>
        <v/>
      </c>
    </row>
    <row r="130" spans="1:22" x14ac:dyDescent="0.45">
      <c r="A130" s="7"/>
      <c r="B130" s="72" t="s">
        <v>22</v>
      </c>
      <c r="C130" s="73"/>
      <c r="D130" s="74"/>
      <c r="E130" s="75"/>
      <c r="F130" s="76">
        <f t="shared" si="24"/>
        <v>0</v>
      </c>
      <c r="G130" s="77" t="str">
        <f t="shared" si="25"/>
        <v/>
      </c>
      <c r="H130" s="73"/>
      <c r="I130" s="74"/>
      <c r="J130" s="75"/>
      <c r="K130" s="76">
        <f t="shared" si="26"/>
        <v>0</v>
      </c>
      <c r="L130" s="77" t="str">
        <f t="shared" si="27"/>
        <v/>
      </c>
      <c r="M130" s="73"/>
      <c r="N130" s="74"/>
      <c r="O130" s="75"/>
      <c r="P130" s="76">
        <f t="shared" si="28"/>
        <v>0</v>
      </c>
      <c r="Q130" s="77" t="str">
        <f t="shared" si="29"/>
        <v/>
      </c>
      <c r="R130" s="73"/>
      <c r="S130" s="74"/>
      <c r="T130" s="75"/>
      <c r="U130" s="76">
        <f t="shared" si="30"/>
        <v>0</v>
      </c>
      <c r="V130" s="78" t="str">
        <f t="shared" si="31"/>
        <v/>
      </c>
    </row>
    <row r="131" spans="1:22" x14ac:dyDescent="0.45">
      <c r="A131" s="7"/>
      <c r="B131" s="72" t="s">
        <v>23</v>
      </c>
      <c r="C131" s="73"/>
      <c r="D131" s="74"/>
      <c r="E131" s="75"/>
      <c r="F131" s="76">
        <f t="shared" si="24"/>
        <v>0</v>
      </c>
      <c r="G131" s="77" t="str">
        <f t="shared" si="25"/>
        <v/>
      </c>
      <c r="H131" s="73"/>
      <c r="I131" s="74"/>
      <c r="J131" s="75"/>
      <c r="K131" s="76">
        <f t="shared" si="26"/>
        <v>0</v>
      </c>
      <c r="L131" s="77" t="str">
        <f t="shared" si="27"/>
        <v/>
      </c>
      <c r="M131" s="73"/>
      <c r="N131" s="74"/>
      <c r="O131" s="75"/>
      <c r="P131" s="76">
        <f t="shared" si="28"/>
        <v>0</v>
      </c>
      <c r="Q131" s="77" t="str">
        <f t="shared" si="29"/>
        <v/>
      </c>
      <c r="R131" s="73"/>
      <c r="S131" s="74"/>
      <c r="T131" s="75"/>
      <c r="U131" s="76">
        <f t="shared" si="30"/>
        <v>0</v>
      </c>
      <c r="V131" s="78" t="str">
        <f t="shared" si="31"/>
        <v/>
      </c>
    </row>
    <row r="132" spans="1:22" x14ac:dyDescent="0.45">
      <c r="A132" s="7"/>
      <c r="B132" s="72" t="s">
        <v>24</v>
      </c>
      <c r="C132" s="73"/>
      <c r="D132" s="74"/>
      <c r="E132" s="75"/>
      <c r="F132" s="76">
        <f t="shared" si="24"/>
        <v>0</v>
      </c>
      <c r="G132" s="77" t="str">
        <f t="shared" si="25"/>
        <v/>
      </c>
      <c r="H132" s="73"/>
      <c r="I132" s="74"/>
      <c r="J132" s="75"/>
      <c r="K132" s="76">
        <f t="shared" si="26"/>
        <v>0</v>
      </c>
      <c r="L132" s="77" t="str">
        <f t="shared" si="27"/>
        <v/>
      </c>
      <c r="M132" s="73"/>
      <c r="N132" s="74"/>
      <c r="O132" s="75"/>
      <c r="P132" s="76">
        <f t="shared" si="28"/>
        <v>0</v>
      </c>
      <c r="Q132" s="77" t="str">
        <f t="shared" si="29"/>
        <v/>
      </c>
      <c r="R132" s="73"/>
      <c r="S132" s="74"/>
      <c r="T132" s="75"/>
      <c r="U132" s="76">
        <f t="shared" si="30"/>
        <v>0</v>
      </c>
      <c r="V132" s="78" t="str">
        <f t="shared" si="31"/>
        <v/>
      </c>
    </row>
    <row r="133" spans="1:22" x14ac:dyDescent="0.45">
      <c r="A133" s="7"/>
      <c r="B133" s="72" t="s">
        <v>25</v>
      </c>
      <c r="C133" s="73"/>
      <c r="D133" s="74"/>
      <c r="E133" s="75"/>
      <c r="F133" s="76">
        <f t="shared" si="24"/>
        <v>0</v>
      </c>
      <c r="G133" s="77" t="str">
        <f t="shared" si="25"/>
        <v/>
      </c>
      <c r="H133" s="73"/>
      <c r="I133" s="74"/>
      <c r="J133" s="75"/>
      <c r="K133" s="76">
        <f t="shared" si="26"/>
        <v>0</v>
      </c>
      <c r="L133" s="77" t="str">
        <f t="shared" si="27"/>
        <v/>
      </c>
      <c r="M133" s="73"/>
      <c r="N133" s="74"/>
      <c r="O133" s="75"/>
      <c r="P133" s="76">
        <f t="shared" si="28"/>
        <v>0</v>
      </c>
      <c r="Q133" s="77" t="str">
        <f t="shared" si="29"/>
        <v/>
      </c>
      <c r="R133" s="73"/>
      <c r="S133" s="74"/>
      <c r="T133" s="75"/>
      <c r="U133" s="76">
        <f t="shared" si="30"/>
        <v>0</v>
      </c>
      <c r="V133" s="78" t="str">
        <f t="shared" si="31"/>
        <v/>
      </c>
    </row>
    <row r="134" spans="1:22" ht="14.25" thickBot="1" x14ac:dyDescent="0.5">
      <c r="A134" s="7"/>
      <c r="B134" s="72" t="s">
        <v>26</v>
      </c>
      <c r="C134" s="73"/>
      <c r="D134" s="74"/>
      <c r="E134" s="75"/>
      <c r="F134" s="76">
        <f t="shared" si="24"/>
        <v>0</v>
      </c>
      <c r="G134" s="77" t="str">
        <f t="shared" si="25"/>
        <v/>
      </c>
      <c r="H134" s="73"/>
      <c r="I134" s="74"/>
      <c r="J134" s="75"/>
      <c r="K134" s="76">
        <f t="shared" si="26"/>
        <v>0</v>
      </c>
      <c r="L134" s="77" t="str">
        <f t="shared" si="27"/>
        <v/>
      </c>
      <c r="M134" s="73"/>
      <c r="N134" s="74"/>
      <c r="O134" s="75"/>
      <c r="P134" s="76">
        <f t="shared" si="28"/>
        <v>0</v>
      </c>
      <c r="Q134" s="77" t="str">
        <f t="shared" si="29"/>
        <v/>
      </c>
      <c r="R134" s="73"/>
      <c r="S134" s="74"/>
      <c r="T134" s="75"/>
      <c r="U134" s="76">
        <f t="shared" si="30"/>
        <v>0</v>
      </c>
      <c r="V134" s="78" t="str">
        <f t="shared" si="31"/>
        <v/>
      </c>
    </row>
    <row r="135" spans="1:22" ht="6" customHeight="1" thickTop="1" thickBot="1" x14ac:dyDescent="0.5">
      <c r="B135" s="79"/>
      <c r="C135" s="80"/>
      <c r="D135" s="80"/>
      <c r="E135" s="80"/>
      <c r="F135" s="80"/>
      <c r="G135" s="84"/>
      <c r="H135" s="80"/>
      <c r="I135" s="80"/>
      <c r="J135" s="80"/>
      <c r="K135" s="80"/>
      <c r="L135" s="84"/>
      <c r="M135" s="80"/>
      <c r="N135" s="80"/>
      <c r="O135" s="80"/>
      <c r="P135" s="80"/>
      <c r="Q135" s="84"/>
      <c r="R135" s="80"/>
      <c r="S135" s="80"/>
      <c r="T135" s="80"/>
      <c r="U135" s="80"/>
      <c r="V135" s="84"/>
    </row>
    <row r="136" spans="1:22" ht="14.65" thickTop="1" thickBot="1" x14ac:dyDescent="0.5">
      <c r="A136" s="7"/>
      <c r="B136" s="88" t="s">
        <v>28</v>
      </c>
      <c r="C136" s="81">
        <f>SUM(C118:C134)</f>
        <v>0</v>
      </c>
      <c r="D136" s="89">
        <f>SUM(D118:D134)</f>
        <v>0</v>
      </c>
      <c r="E136" s="82"/>
      <c r="F136" s="83">
        <f>SUM(F118:F134)</f>
        <v>0</v>
      </c>
      <c r="G136" s="86" t="str">
        <f>IF(OR(C136="",C136=0),"",IFERROR(IF(C136&gt;0,F136/C136,F136/0.01),0))</f>
        <v/>
      </c>
      <c r="H136" s="81">
        <f>SUM(H118:H134)</f>
        <v>0</v>
      </c>
      <c r="I136" s="89">
        <f>SUM(I118:I134)</f>
        <v>0</v>
      </c>
      <c r="J136" s="87"/>
      <c r="K136" s="83">
        <f>SUM(K118:K134)</f>
        <v>0</v>
      </c>
      <c r="L136" s="86" t="str">
        <f>IF(OR(H136="",H136=0),"",IFERROR(IF(H136&gt;0,K136/H136,K136/0.01),0))</f>
        <v/>
      </c>
      <c r="M136" s="81">
        <f>SUM(M118:M134)</f>
        <v>0</v>
      </c>
      <c r="N136" s="89">
        <f>SUM(N118:N134)</f>
        <v>0</v>
      </c>
      <c r="O136" s="87"/>
      <c r="P136" s="83">
        <f>SUM(P118:P134)</f>
        <v>0</v>
      </c>
      <c r="Q136" s="86" t="str">
        <f>IF(OR(M136="",M136=0),"",IFERROR(IF(M136&gt;0,P136/M136,P136/0.01),0))</f>
        <v/>
      </c>
      <c r="R136" s="81">
        <f>SUM(R118:R134)</f>
        <v>0</v>
      </c>
      <c r="S136" s="89">
        <f>SUM(S118:S134)</f>
        <v>0</v>
      </c>
      <c r="T136" s="87"/>
      <c r="U136" s="83">
        <f>SUM(U118:U134)</f>
        <v>0</v>
      </c>
      <c r="V136" s="85" t="str">
        <f>IF(OR(R136="",R136=0),"",IFERROR(IF(R136&gt;0,U136/R136,U136/0.01),0))</f>
        <v/>
      </c>
    </row>
    <row r="137" spans="1:22" ht="6" customHeight="1" thickTop="1" thickBot="1" x14ac:dyDescent="0.5">
      <c r="B137" s="90"/>
      <c r="D137" s="90"/>
      <c r="I137" s="90"/>
      <c r="N137" s="90"/>
      <c r="S137" s="90"/>
    </row>
    <row r="138" spans="1:22" ht="14.65" thickTop="1" thickBot="1" x14ac:dyDescent="0.5">
      <c r="A138" s="7"/>
      <c r="B138" s="88" t="str">
        <f>LookUp!$C$2</f>
        <v>SDA/Irregularity (grant can be re-used)</v>
      </c>
      <c r="C138" s="91"/>
      <c r="D138" s="92">
        <f>SUMPRODUCT(--(LEFT(SDAQuarters,4)=LEFT('Quarterly Breakdown'!$B114,4)),--(RIGHT(SDAQuarters,2)=LEFT(C116,2)),--(SDAOutcome=$B138),SDAAmount)</f>
        <v>0</v>
      </c>
      <c r="H138" s="7"/>
      <c r="I138" s="92">
        <f>SUMPRODUCT(--(LEFT(SDAQuarters,4)=LEFT('Quarterly Breakdown'!$B114,4)),--(RIGHT(SDAQuarters,2)=LEFT(H116,2)),--(SDAOutcome=$B138),SDAAmount)</f>
        <v>0</v>
      </c>
      <c r="M138" s="7"/>
      <c r="N138" s="92">
        <f>SUMPRODUCT(--(LEFT(SDAQuarters,4)=LEFT('Quarterly Breakdown'!$B114,4)),--(RIGHT(SDAQuarters,2)=LEFT(M116,2)),--(SDAOutcome=$B138),SDAAmount)</f>
        <v>0</v>
      </c>
      <c r="R138" s="7"/>
      <c r="S138" s="92">
        <f>SUMPRODUCT(--(LEFT(SDAQuarters,4)=LEFT('Quarterly Breakdown'!$B114,4)),--(RIGHT(SDAQuarters,2)=LEFT(R116,2)),--(SDAOutcome=$B138),SDAAmount)</f>
        <v>0</v>
      </c>
    </row>
    <row r="139" spans="1:22" ht="14.65" thickTop="1" thickBot="1" x14ac:dyDescent="0.5">
      <c r="A139" s="7"/>
      <c r="B139" s="88" t="str">
        <f>LookUp!$C$3</f>
        <v>Irregularity (grant reduced by MA)</v>
      </c>
      <c r="C139" s="91"/>
      <c r="D139" s="92">
        <f>SUMPRODUCT(--(LEFT(SDAQuarters,4)=LEFT('Quarterly Breakdown'!$B114,4)),--(RIGHT(SDAQuarters,2)=LEFT(C116,2)),--(SDAOutcome=$B139),SDAAmount)</f>
        <v>0</v>
      </c>
      <c r="H139" s="7"/>
      <c r="I139" s="92">
        <f>SUMPRODUCT(--(LEFT(SDAQuarters,4)=LEFT('Quarterly Breakdown'!$B114,4)),--(RIGHT(SDAQuarters,2)=LEFT(H116,2)),--(SDAOutcome=$B139),SDAAmount)</f>
        <v>0</v>
      </c>
      <c r="M139" s="7"/>
      <c r="N139" s="92">
        <f>SUMPRODUCT(--(LEFT(SDAQuarters,4)=LEFT('Quarterly Breakdown'!$B114,4)),--(RIGHT(SDAQuarters,2)=LEFT(M116,2)),--(SDAOutcome=$B139),SDAAmount)</f>
        <v>0</v>
      </c>
      <c r="R139" s="7"/>
      <c r="S139" s="92">
        <f>SUMPRODUCT(--(LEFT(SDAQuarters,4)=LEFT('Quarterly Breakdown'!$B114,4)),--(RIGHT(SDAQuarters,2)=LEFT(R116,2)),--(SDAOutcome=$B139),SDAAmount)</f>
        <v>0</v>
      </c>
    </row>
    <row r="140" spans="1:22" ht="6" customHeight="1" thickTop="1" thickBot="1" x14ac:dyDescent="0.5">
      <c r="B140" s="79"/>
      <c r="D140" s="93"/>
      <c r="I140" s="93"/>
      <c r="N140" s="93"/>
      <c r="S140" s="93"/>
    </row>
    <row r="141" spans="1:22" ht="14.65" thickTop="1" thickBot="1" x14ac:dyDescent="0.5">
      <c r="A141" s="7"/>
      <c r="B141" s="88" t="s">
        <v>84</v>
      </c>
      <c r="C141" s="91"/>
      <c r="D141" s="92">
        <f>D136-SUM(D138:D139)</f>
        <v>0</v>
      </c>
      <c r="H141" s="7"/>
      <c r="I141" s="92">
        <f>I136-SUM(I138:I139)</f>
        <v>0</v>
      </c>
      <c r="M141" s="7"/>
      <c r="N141" s="92">
        <f>N136-SUM(N138:N139)</f>
        <v>0</v>
      </c>
      <c r="R141" s="7"/>
      <c r="S141" s="92">
        <f>S136-SUM(S138:S139)</f>
        <v>0</v>
      </c>
    </row>
    <row r="142" spans="1:22" ht="6" customHeight="1" thickTop="1" thickBot="1" x14ac:dyDescent="0.5">
      <c r="B142" s="90"/>
      <c r="D142" s="90"/>
      <c r="I142" s="90"/>
      <c r="N142" s="90"/>
      <c r="S142" s="90"/>
    </row>
    <row r="143" spans="1:22" ht="14.25" thickTop="1" x14ac:dyDescent="0.45">
      <c r="A143" s="7"/>
      <c r="B143" s="94" t="s">
        <v>73</v>
      </c>
      <c r="C143" s="91"/>
      <c r="D143" s="96">
        <f>SUMIFS('Front Sheet'!$E$37:$E$79,'Front Sheet'!$AB$37:$AB$79,"2019",'Front Sheet'!$AA$37:$AA$79,"Q1")</f>
        <v>0</v>
      </c>
      <c r="E143" s="23"/>
      <c r="H143" s="7"/>
      <c r="I143" s="96">
        <f>SUMIFS('Front Sheet'!$E$37:$E$79,'Front Sheet'!$AB$37:$AB$79,"2019",'Front Sheet'!$AA$37:$AA$79,"Q2")</f>
        <v>0</v>
      </c>
      <c r="M143" s="7"/>
      <c r="N143" s="96">
        <f>SUMIFS('Front Sheet'!$E$37:$E$79,'Front Sheet'!$AB$37:$AB$79,"2019",'Front Sheet'!$AA$37:$AA$79,"Q3")</f>
        <v>0</v>
      </c>
      <c r="R143" s="7"/>
      <c r="S143" s="96">
        <f>SUMIFS('Front Sheet'!$E$37:$E$79,'Front Sheet'!$AB$37:$AB$79,"2019",'Front Sheet'!$AA$37:$AA$79,"Q4")</f>
        <v>0</v>
      </c>
    </row>
    <row r="144" spans="1:22" ht="14.25" thickBot="1" x14ac:dyDescent="0.5">
      <c r="A144" s="7"/>
      <c r="B144" s="98" t="s">
        <v>74</v>
      </c>
      <c r="C144" s="91"/>
      <c r="D144" s="99">
        <f>IF('Front Sheet'!$F$19&gt;=E117,D143-D141,0)</f>
        <v>0</v>
      </c>
      <c r="H144" s="7"/>
      <c r="I144" s="99">
        <f>IF('Front Sheet'!$F$19&gt;=J117,I143-I141,0)</f>
        <v>0</v>
      </c>
      <c r="M144" s="7"/>
      <c r="N144" s="99">
        <f>IF('Front Sheet'!$F$19&gt;=O117,N143-N141,0)</f>
        <v>0</v>
      </c>
      <c r="R144" s="7"/>
      <c r="S144" s="99">
        <f>IF('Front Sheet'!$F$19&gt;=T117,S143-S141,0)</f>
        <v>0</v>
      </c>
    </row>
    <row r="145" spans="1:22" ht="6" customHeight="1" thickTop="1" thickBot="1" x14ac:dyDescent="0.5">
      <c r="B145" s="90"/>
      <c r="D145" s="90"/>
      <c r="I145" s="90"/>
      <c r="N145" s="90"/>
      <c r="S145" s="90"/>
    </row>
    <row r="146" spans="1:22" ht="14.25" thickTop="1" x14ac:dyDescent="0.45">
      <c r="A146" s="7"/>
      <c r="B146" s="94" t="s">
        <v>78</v>
      </c>
      <c r="C146" s="91"/>
      <c r="D146" s="96">
        <f>IF('Front Sheet'!$F$19&gt;=E117,S110+D143,0)</f>
        <v>0</v>
      </c>
      <c r="H146" s="7"/>
      <c r="I146" s="96">
        <f>IF('Front Sheet'!$F$19&gt;=J117,D146+I143,0)</f>
        <v>0</v>
      </c>
      <c r="M146" s="7"/>
      <c r="N146" s="96">
        <f>IF('Front Sheet'!$F$19&gt;=O117,I146+N143,0)</f>
        <v>0</v>
      </c>
      <c r="R146" s="7"/>
      <c r="S146" s="96">
        <f>IF('Front Sheet'!$F$19&gt;=T117,N146+S143,0)</f>
        <v>0</v>
      </c>
    </row>
    <row r="147" spans="1:22" ht="14.25" thickBot="1" x14ac:dyDescent="0.5">
      <c r="A147" s="7"/>
      <c r="B147" s="95" t="s">
        <v>105</v>
      </c>
      <c r="C147" s="91"/>
      <c r="D147" s="97">
        <f>IF('Front Sheet'!$F$19&gt;=E117,S111+D144,0)</f>
        <v>0</v>
      </c>
      <c r="H147" s="7"/>
      <c r="I147" s="97">
        <f>IF('Front Sheet'!$F$19&gt;=J117,D147+I144,0)</f>
        <v>0</v>
      </c>
      <c r="M147" s="7"/>
      <c r="N147" s="97">
        <f>IF('Front Sheet'!$F$19&gt;=O117,I147+N144,0)</f>
        <v>0</v>
      </c>
      <c r="R147" s="7"/>
      <c r="S147" s="97">
        <f>IF('Front Sheet'!$F$19&gt;=T117,N147+S144,0)</f>
        <v>0</v>
      </c>
    </row>
    <row r="148" spans="1:22" ht="14.25" thickTop="1" x14ac:dyDescent="0.45"/>
    <row r="150" spans="1:22" ht="18" x14ac:dyDescent="0.55000000000000004">
      <c r="B150" s="58" t="s">
        <v>38</v>
      </c>
    </row>
    <row r="151" spans="1:22" ht="14.25" thickBot="1" x14ac:dyDescent="0.5">
      <c r="C151" s="7"/>
      <c r="D151" s="7"/>
      <c r="E151" s="7"/>
      <c r="F151" s="7"/>
      <c r="G151" s="7"/>
      <c r="H151" s="7"/>
      <c r="I151" s="7"/>
      <c r="J151" s="7"/>
      <c r="K151" s="7"/>
      <c r="L151" s="7"/>
      <c r="M151" s="7"/>
      <c r="N151" s="7"/>
      <c r="O151" s="7"/>
      <c r="P151" s="7"/>
      <c r="Q151" s="7"/>
      <c r="R151" s="7"/>
      <c r="S151" s="7"/>
      <c r="T151" s="7"/>
      <c r="U151" s="7"/>
      <c r="V151" s="7"/>
    </row>
    <row r="152" spans="1:22" ht="15.75" customHeight="1" thickTop="1" thickBot="1" x14ac:dyDescent="0.5">
      <c r="B152" s="7"/>
      <c r="C152" s="162" t="s">
        <v>31</v>
      </c>
      <c r="D152" s="163"/>
      <c r="E152" s="163"/>
      <c r="F152" s="163"/>
      <c r="G152" s="163"/>
      <c r="H152" s="162" t="s">
        <v>30</v>
      </c>
      <c r="I152" s="163"/>
      <c r="J152" s="163"/>
      <c r="K152" s="163"/>
      <c r="L152" s="163"/>
      <c r="M152" s="162" t="s">
        <v>32</v>
      </c>
      <c r="N152" s="163"/>
      <c r="O152" s="163"/>
      <c r="P152" s="163"/>
      <c r="Q152" s="163"/>
      <c r="R152" s="162" t="s">
        <v>33</v>
      </c>
      <c r="S152" s="163"/>
      <c r="T152" s="163"/>
      <c r="U152" s="163"/>
      <c r="V152" s="164"/>
    </row>
    <row r="153" spans="1:22" ht="14.65" thickTop="1" thickBot="1" x14ac:dyDescent="0.5">
      <c r="A153" s="7"/>
      <c r="B153" s="59" t="s">
        <v>27</v>
      </c>
      <c r="C153" s="60" t="s">
        <v>72</v>
      </c>
      <c r="D153" s="61" t="str">
        <f>IF('Front Sheet'!$F$19&gt;=E153,"Actual","Revised Forecast")</f>
        <v>Revised Forecast</v>
      </c>
      <c r="E153" s="62">
        <v>43921</v>
      </c>
      <c r="F153" s="61" t="s">
        <v>13</v>
      </c>
      <c r="G153" s="61" t="s">
        <v>29</v>
      </c>
      <c r="H153" s="60" t="s">
        <v>72</v>
      </c>
      <c r="I153" s="61" t="str">
        <f>IF('Front Sheet'!$F$19&gt;=J153,"Actual","Revised Forecast")</f>
        <v>Revised Forecast</v>
      </c>
      <c r="J153" s="63">
        <v>44012</v>
      </c>
      <c r="K153" s="61" t="s">
        <v>13</v>
      </c>
      <c r="L153" s="61" t="s">
        <v>29</v>
      </c>
      <c r="M153" s="60" t="s">
        <v>72</v>
      </c>
      <c r="N153" s="61" t="str">
        <f>IF('Front Sheet'!$F$19&gt;=O153,"Actual","Revised Forecast")</f>
        <v>Revised Forecast</v>
      </c>
      <c r="O153" s="63">
        <v>44104</v>
      </c>
      <c r="P153" s="61" t="s">
        <v>13</v>
      </c>
      <c r="Q153" s="61" t="s">
        <v>29</v>
      </c>
      <c r="R153" s="60" t="s">
        <v>72</v>
      </c>
      <c r="S153" s="61" t="str">
        <f>IF('Front Sheet'!$F$19&gt;=T153,"Actual","Revised Forecast")</f>
        <v>Revised Forecast</v>
      </c>
      <c r="T153" s="63">
        <v>44196</v>
      </c>
      <c r="U153" s="61" t="s">
        <v>13</v>
      </c>
      <c r="V153" s="64" t="s">
        <v>29</v>
      </c>
    </row>
    <row r="154" spans="1:22" ht="14.25" thickTop="1" x14ac:dyDescent="0.45">
      <c r="A154" s="7"/>
      <c r="B154" s="65" t="s">
        <v>79</v>
      </c>
      <c r="C154" s="66"/>
      <c r="D154" s="67"/>
      <c r="E154" s="68"/>
      <c r="F154" s="69">
        <f t="shared" ref="F154:F170" si="32">C154-D154</f>
        <v>0</v>
      </c>
      <c r="G154" s="70" t="str">
        <f t="shared" ref="G154:G170" si="33">IF(OR(C154="",C154=0),"",IFERROR(IF(C154&gt;0,F154/C154,F154/0.01),0))</f>
        <v/>
      </c>
      <c r="H154" s="66"/>
      <c r="I154" s="67"/>
      <c r="J154" s="68"/>
      <c r="K154" s="69">
        <f t="shared" ref="K154:K170" si="34">H154-I154</f>
        <v>0</v>
      </c>
      <c r="L154" s="70" t="str">
        <f t="shared" ref="L154:L170" si="35">IF(OR(H154="",H154=0),"",IFERROR(IF(H154&gt;0,K154/H154,K154/0.01),0))</f>
        <v/>
      </c>
      <c r="M154" s="66"/>
      <c r="N154" s="67"/>
      <c r="O154" s="68"/>
      <c r="P154" s="69">
        <f t="shared" ref="P154:P170" si="36">M154-N154</f>
        <v>0</v>
      </c>
      <c r="Q154" s="70" t="str">
        <f t="shared" ref="Q154:Q170" si="37">IF(OR(M154="",M154=0),"",IFERROR(IF(M154&gt;0,P154/M154,P154/0.01),0))</f>
        <v/>
      </c>
      <c r="R154" s="66"/>
      <c r="S154" s="67"/>
      <c r="T154" s="68"/>
      <c r="U154" s="69">
        <f t="shared" ref="U154:U170" si="38">R154-S154</f>
        <v>0</v>
      </c>
      <c r="V154" s="71" t="str">
        <f t="shared" ref="V154:V170" si="39">IF(OR(R154="",R154=0),"",IFERROR(IF(R154&gt;0,U154/R154,U154/0.01),0))</f>
        <v/>
      </c>
    </row>
    <row r="155" spans="1:22" x14ac:dyDescent="0.45">
      <c r="A155" s="7"/>
      <c r="B155" s="72" t="s">
        <v>80</v>
      </c>
      <c r="C155" s="73"/>
      <c r="D155" s="74"/>
      <c r="E155" s="75"/>
      <c r="F155" s="76">
        <f t="shared" si="32"/>
        <v>0</v>
      </c>
      <c r="G155" s="77" t="str">
        <f t="shared" si="33"/>
        <v/>
      </c>
      <c r="H155" s="73"/>
      <c r="I155" s="74"/>
      <c r="J155" s="75"/>
      <c r="K155" s="76">
        <f t="shared" si="34"/>
        <v>0</v>
      </c>
      <c r="L155" s="77" t="str">
        <f t="shared" si="35"/>
        <v/>
      </c>
      <c r="M155" s="73"/>
      <c r="N155" s="74"/>
      <c r="O155" s="75"/>
      <c r="P155" s="76">
        <f t="shared" si="36"/>
        <v>0</v>
      </c>
      <c r="Q155" s="77" t="str">
        <f t="shared" si="37"/>
        <v/>
      </c>
      <c r="R155" s="73"/>
      <c r="S155" s="74"/>
      <c r="T155" s="75"/>
      <c r="U155" s="76">
        <f t="shared" si="38"/>
        <v>0</v>
      </c>
      <c r="V155" s="78" t="str">
        <f t="shared" si="39"/>
        <v/>
      </c>
    </row>
    <row r="156" spans="1:22" x14ac:dyDescent="0.45">
      <c r="A156" s="7"/>
      <c r="B156" s="72" t="s">
        <v>81</v>
      </c>
      <c r="C156" s="73"/>
      <c r="D156" s="74"/>
      <c r="E156" s="75"/>
      <c r="F156" s="76">
        <f t="shared" si="32"/>
        <v>0</v>
      </c>
      <c r="G156" s="77" t="str">
        <f t="shared" si="33"/>
        <v/>
      </c>
      <c r="H156" s="73"/>
      <c r="I156" s="74"/>
      <c r="J156" s="75"/>
      <c r="K156" s="76">
        <f t="shared" si="34"/>
        <v>0</v>
      </c>
      <c r="L156" s="77" t="str">
        <f t="shared" si="35"/>
        <v/>
      </c>
      <c r="M156" s="73"/>
      <c r="N156" s="74"/>
      <c r="O156" s="75"/>
      <c r="P156" s="76">
        <f t="shared" si="36"/>
        <v>0</v>
      </c>
      <c r="Q156" s="77" t="str">
        <f t="shared" si="37"/>
        <v/>
      </c>
      <c r="R156" s="73"/>
      <c r="S156" s="74"/>
      <c r="T156" s="75"/>
      <c r="U156" s="76">
        <f t="shared" si="38"/>
        <v>0</v>
      </c>
      <c r="V156" s="78" t="str">
        <f t="shared" si="39"/>
        <v/>
      </c>
    </row>
    <row r="157" spans="1:22" x14ac:dyDescent="0.45">
      <c r="A157" s="7"/>
      <c r="B157" s="72" t="s">
        <v>82</v>
      </c>
      <c r="C157" s="73"/>
      <c r="D157" s="74"/>
      <c r="E157" s="75"/>
      <c r="F157" s="76">
        <f t="shared" si="32"/>
        <v>0</v>
      </c>
      <c r="G157" s="77" t="str">
        <f t="shared" si="33"/>
        <v/>
      </c>
      <c r="H157" s="73"/>
      <c r="I157" s="74"/>
      <c r="J157" s="75"/>
      <c r="K157" s="76">
        <f t="shared" si="34"/>
        <v>0</v>
      </c>
      <c r="L157" s="77" t="str">
        <f t="shared" si="35"/>
        <v/>
      </c>
      <c r="M157" s="73"/>
      <c r="N157" s="74"/>
      <c r="O157" s="75"/>
      <c r="P157" s="76">
        <f t="shared" si="36"/>
        <v>0</v>
      </c>
      <c r="Q157" s="77" t="str">
        <f t="shared" si="37"/>
        <v/>
      </c>
      <c r="R157" s="73"/>
      <c r="S157" s="74"/>
      <c r="T157" s="75"/>
      <c r="U157" s="76">
        <f t="shared" si="38"/>
        <v>0</v>
      </c>
      <c r="V157" s="78" t="str">
        <f t="shared" si="39"/>
        <v/>
      </c>
    </row>
    <row r="158" spans="1:22" x14ac:dyDescent="0.45">
      <c r="A158" s="7"/>
      <c r="B158" s="72" t="s">
        <v>15</v>
      </c>
      <c r="C158" s="73"/>
      <c r="D158" s="74"/>
      <c r="E158" s="75"/>
      <c r="F158" s="76">
        <f t="shared" si="32"/>
        <v>0</v>
      </c>
      <c r="G158" s="77" t="str">
        <f t="shared" si="33"/>
        <v/>
      </c>
      <c r="H158" s="73"/>
      <c r="I158" s="74"/>
      <c r="J158" s="75"/>
      <c r="K158" s="76">
        <f t="shared" si="34"/>
        <v>0</v>
      </c>
      <c r="L158" s="77" t="str">
        <f t="shared" si="35"/>
        <v/>
      </c>
      <c r="M158" s="73"/>
      <c r="N158" s="74"/>
      <c r="O158" s="75"/>
      <c r="P158" s="76">
        <f t="shared" si="36"/>
        <v>0</v>
      </c>
      <c r="Q158" s="77" t="str">
        <f t="shared" si="37"/>
        <v/>
      </c>
      <c r="R158" s="73"/>
      <c r="S158" s="74"/>
      <c r="T158" s="75"/>
      <c r="U158" s="76">
        <f t="shared" si="38"/>
        <v>0</v>
      </c>
      <c r="V158" s="78" t="str">
        <f t="shared" si="39"/>
        <v/>
      </c>
    </row>
    <row r="159" spans="1:22" x14ac:dyDescent="0.45">
      <c r="A159" s="7"/>
      <c r="B159" s="72" t="s">
        <v>16</v>
      </c>
      <c r="C159" s="73"/>
      <c r="D159" s="74"/>
      <c r="E159" s="75"/>
      <c r="F159" s="76">
        <f t="shared" si="32"/>
        <v>0</v>
      </c>
      <c r="G159" s="77" t="str">
        <f t="shared" si="33"/>
        <v/>
      </c>
      <c r="H159" s="73"/>
      <c r="I159" s="74"/>
      <c r="J159" s="75"/>
      <c r="K159" s="76">
        <f t="shared" si="34"/>
        <v>0</v>
      </c>
      <c r="L159" s="77" t="str">
        <f t="shared" si="35"/>
        <v/>
      </c>
      <c r="M159" s="73"/>
      <c r="N159" s="74"/>
      <c r="O159" s="75"/>
      <c r="P159" s="76">
        <f t="shared" si="36"/>
        <v>0</v>
      </c>
      <c r="Q159" s="77" t="str">
        <f t="shared" si="37"/>
        <v/>
      </c>
      <c r="R159" s="73"/>
      <c r="S159" s="74"/>
      <c r="T159" s="75"/>
      <c r="U159" s="76">
        <f t="shared" si="38"/>
        <v>0</v>
      </c>
      <c r="V159" s="78" t="str">
        <f t="shared" si="39"/>
        <v/>
      </c>
    </row>
    <row r="160" spans="1:22" x14ac:dyDescent="0.45">
      <c r="A160" s="7"/>
      <c r="B160" s="72" t="s">
        <v>17</v>
      </c>
      <c r="C160" s="73"/>
      <c r="D160" s="74"/>
      <c r="E160" s="75"/>
      <c r="F160" s="76">
        <f t="shared" si="32"/>
        <v>0</v>
      </c>
      <c r="G160" s="77" t="str">
        <f t="shared" si="33"/>
        <v/>
      </c>
      <c r="H160" s="73"/>
      <c r="I160" s="74"/>
      <c r="J160" s="75"/>
      <c r="K160" s="76">
        <f t="shared" si="34"/>
        <v>0</v>
      </c>
      <c r="L160" s="77" t="str">
        <f t="shared" si="35"/>
        <v/>
      </c>
      <c r="M160" s="73"/>
      <c r="N160" s="74"/>
      <c r="O160" s="75"/>
      <c r="P160" s="76">
        <f t="shared" si="36"/>
        <v>0</v>
      </c>
      <c r="Q160" s="77" t="str">
        <f t="shared" si="37"/>
        <v/>
      </c>
      <c r="R160" s="73"/>
      <c r="S160" s="74"/>
      <c r="T160" s="75"/>
      <c r="U160" s="76">
        <f t="shared" si="38"/>
        <v>0</v>
      </c>
      <c r="V160" s="78" t="str">
        <f t="shared" si="39"/>
        <v/>
      </c>
    </row>
    <row r="161" spans="1:22" x14ac:dyDescent="0.45">
      <c r="A161" s="7"/>
      <c r="B161" s="72" t="s">
        <v>18</v>
      </c>
      <c r="C161" s="73"/>
      <c r="D161" s="74"/>
      <c r="E161" s="75"/>
      <c r="F161" s="76">
        <f t="shared" si="32"/>
        <v>0</v>
      </c>
      <c r="G161" s="77" t="str">
        <f t="shared" si="33"/>
        <v/>
      </c>
      <c r="H161" s="73"/>
      <c r="I161" s="74"/>
      <c r="J161" s="75"/>
      <c r="K161" s="76">
        <f t="shared" si="34"/>
        <v>0</v>
      </c>
      <c r="L161" s="77" t="str">
        <f t="shared" si="35"/>
        <v/>
      </c>
      <c r="M161" s="73"/>
      <c r="N161" s="74"/>
      <c r="O161" s="75"/>
      <c r="P161" s="76">
        <f t="shared" si="36"/>
        <v>0</v>
      </c>
      <c r="Q161" s="77" t="str">
        <f t="shared" si="37"/>
        <v/>
      </c>
      <c r="R161" s="73"/>
      <c r="S161" s="74"/>
      <c r="T161" s="75"/>
      <c r="U161" s="76">
        <f t="shared" si="38"/>
        <v>0</v>
      </c>
      <c r="V161" s="78" t="str">
        <f t="shared" si="39"/>
        <v/>
      </c>
    </row>
    <row r="162" spans="1:22" x14ac:dyDescent="0.45">
      <c r="A162" s="7"/>
      <c r="B162" s="72" t="s">
        <v>19</v>
      </c>
      <c r="C162" s="73"/>
      <c r="D162" s="74"/>
      <c r="E162" s="75"/>
      <c r="F162" s="76">
        <f t="shared" si="32"/>
        <v>0</v>
      </c>
      <c r="G162" s="77" t="str">
        <f t="shared" si="33"/>
        <v/>
      </c>
      <c r="H162" s="73"/>
      <c r="I162" s="74"/>
      <c r="J162" s="75"/>
      <c r="K162" s="76">
        <f t="shared" si="34"/>
        <v>0</v>
      </c>
      <c r="L162" s="77" t="str">
        <f t="shared" si="35"/>
        <v/>
      </c>
      <c r="M162" s="73"/>
      <c r="N162" s="74"/>
      <c r="O162" s="75"/>
      <c r="P162" s="76">
        <f t="shared" si="36"/>
        <v>0</v>
      </c>
      <c r="Q162" s="77" t="str">
        <f t="shared" si="37"/>
        <v/>
      </c>
      <c r="R162" s="73"/>
      <c r="S162" s="74"/>
      <c r="T162" s="75"/>
      <c r="U162" s="76">
        <f t="shared" si="38"/>
        <v>0</v>
      </c>
      <c r="V162" s="78" t="str">
        <f t="shared" si="39"/>
        <v/>
      </c>
    </row>
    <row r="163" spans="1:22" x14ac:dyDescent="0.45">
      <c r="A163" s="7"/>
      <c r="B163" s="72" t="s">
        <v>20</v>
      </c>
      <c r="C163" s="73"/>
      <c r="D163" s="74"/>
      <c r="E163" s="75"/>
      <c r="F163" s="76">
        <f t="shared" si="32"/>
        <v>0</v>
      </c>
      <c r="G163" s="77" t="str">
        <f t="shared" si="33"/>
        <v/>
      </c>
      <c r="H163" s="73"/>
      <c r="I163" s="74"/>
      <c r="J163" s="75"/>
      <c r="K163" s="76">
        <f t="shared" si="34"/>
        <v>0</v>
      </c>
      <c r="L163" s="77" t="str">
        <f t="shared" si="35"/>
        <v/>
      </c>
      <c r="M163" s="73"/>
      <c r="N163" s="74"/>
      <c r="O163" s="75"/>
      <c r="P163" s="76">
        <f t="shared" si="36"/>
        <v>0</v>
      </c>
      <c r="Q163" s="77" t="str">
        <f t="shared" si="37"/>
        <v/>
      </c>
      <c r="R163" s="73"/>
      <c r="S163" s="74"/>
      <c r="T163" s="75"/>
      <c r="U163" s="76">
        <f t="shared" si="38"/>
        <v>0</v>
      </c>
      <c r="V163" s="78" t="str">
        <f t="shared" si="39"/>
        <v/>
      </c>
    </row>
    <row r="164" spans="1:22" x14ac:dyDescent="0.45">
      <c r="A164" s="7"/>
      <c r="B164" s="72" t="s">
        <v>21</v>
      </c>
      <c r="C164" s="73"/>
      <c r="D164" s="74"/>
      <c r="E164" s="75"/>
      <c r="F164" s="76">
        <f t="shared" si="32"/>
        <v>0</v>
      </c>
      <c r="G164" s="77" t="str">
        <f t="shared" si="33"/>
        <v/>
      </c>
      <c r="H164" s="73"/>
      <c r="I164" s="74"/>
      <c r="J164" s="75"/>
      <c r="K164" s="76">
        <f t="shared" si="34"/>
        <v>0</v>
      </c>
      <c r="L164" s="77" t="str">
        <f t="shared" si="35"/>
        <v/>
      </c>
      <c r="M164" s="73"/>
      <c r="N164" s="74"/>
      <c r="O164" s="75"/>
      <c r="P164" s="76">
        <f t="shared" si="36"/>
        <v>0</v>
      </c>
      <c r="Q164" s="77" t="str">
        <f t="shared" si="37"/>
        <v/>
      </c>
      <c r="R164" s="73"/>
      <c r="S164" s="74"/>
      <c r="T164" s="75"/>
      <c r="U164" s="76">
        <f t="shared" si="38"/>
        <v>0</v>
      </c>
      <c r="V164" s="78" t="str">
        <f t="shared" si="39"/>
        <v/>
      </c>
    </row>
    <row r="165" spans="1:22" x14ac:dyDescent="0.45">
      <c r="A165" s="7"/>
      <c r="B165" s="72" t="s">
        <v>59</v>
      </c>
      <c r="C165" s="73"/>
      <c r="D165" s="74"/>
      <c r="E165" s="75"/>
      <c r="F165" s="76">
        <f t="shared" si="32"/>
        <v>0</v>
      </c>
      <c r="G165" s="77" t="str">
        <f t="shared" si="33"/>
        <v/>
      </c>
      <c r="H165" s="73"/>
      <c r="I165" s="74"/>
      <c r="J165" s="75"/>
      <c r="K165" s="76">
        <f t="shared" si="34"/>
        <v>0</v>
      </c>
      <c r="L165" s="77" t="str">
        <f t="shared" si="35"/>
        <v/>
      </c>
      <c r="M165" s="73"/>
      <c r="N165" s="74"/>
      <c r="O165" s="75"/>
      <c r="P165" s="76">
        <f t="shared" si="36"/>
        <v>0</v>
      </c>
      <c r="Q165" s="77" t="str">
        <f t="shared" si="37"/>
        <v/>
      </c>
      <c r="R165" s="73"/>
      <c r="S165" s="74"/>
      <c r="T165" s="75"/>
      <c r="U165" s="76">
        <f t="shared" si="38"/>
        <v>0</v>
      </c>
      <c r="V165" s="78" t="str">
        <f t="shared" si="39"/>
        <v/>
      </c>
    </row>
    <row r="166" spans="1:22" x14ac:dyDescent="0.45">
      <c r="A166" s="7"/>
      <c r="B166" s="72" t="s">
        <v>22</v>
      </c>
      <c r="C166" s="73"/>
      <c r="D166" s="74"/>
      <c r="E166" s="75"/>
      <c r="F166" s="76">
        <f t="shared" si="32"/>
        <v>0</v>
      </c>
      <c r="G166" s="77" t="str">
        <f t="shared" si="33"/>
        <v/>
      </c>
      <c r="H166" s="73"/>
      <c r="I166" s="74"/>
      <c r="J166" s="75"/>
      <c r="K166" s="76">
        <f t="shared" si="34"/>
        <v>0</v>
      </c>
      <c r="L166" s="77" t="str">
        <f t="shared" si="35"/>
        <v/>
      </c>
      <c r="M166" s="73"/>
      <c r="N166" s="74"/>
      <c r="O166" s="75"/>
      <c r="P166" s="76">
        <f t="shared" si="36"/>
        <v>0</v>
      </c>
      <c r="Q166" s="77" t="str">
        <f t="shared" si="37"/>
        <v/>
      </c>
      <c r="R166" s="73"/>
      <c r="S166" s="74"/>
      <c r="T166" s="75"/>
      <c r="U166" s="76">
        <f t="shared" si="38"/>
        <v>0</v>
      </c>
      <c r="V166" s="78" t="str">
        <f t="shared" si="39"/>
        <v/>
      </c>
    </row>
    <row r="167" spans="1:22" x14ac:dyDescent="0.45">
      <c r="A167" s="7"/>
      <c r="B167" s="72" t="s">
        <v>23</v>
      </c>
      <c r="C167" s="73"/>
      <c r="D167" s="74"/>
      <c r="E167" s="75"/>
      <c r="F167" s="76">
        <f t="shared" si="32"/>
        <v>0</v>
      </c>
      <c r="G167" s="77" t="str">
        <f t="shared" si="33"/>
        <v/>
      </c>
      <c r="H167" s="73"/>
      <c r="I167" s="74"/>
      <c r="J167" s="75"/>
      <c r="K167" s="76">
        <f t="shared" si="34"/>
        <v>0</v>
      </c>
      <c r="L167" s="77" t="str">
        <f t="shared" si="35"/>
        <v/>
      </c>
      <c r="M167" s="73"/>
      <c r="N167" s="74"/>
      <c r="O167" s="75"/>
      <c r="P167" s="76">
        <f t="shared" si="36"/>
        <v>0</v>
      </c>
      <c r="Q167" s="77" t="str">
        <f t="shared" si="37"/>
        <v/>
      </c>
      <c r="R167" s="73"/>
      <c r="S167" s="74"/>
      <c r="T167" s="75"/>
      <c r="U167" s="76">
        <f t="shared" si="38"/>
        <v>0</v>
      </c>
      <c r="V167" s="78" t="str">
        <f t="shared" si="39"/>
        <v/>
      </c>
    </row>
    <row r="168" spans="1:22" x14ac:dyDescent="0.45">
      <c r="A168" s="7"/>
      <c r="B168" s="72" t="s">
        <v>24</v>
      </c>
      <c r="C168" s="73"/>
      <c r="D168" s="74"/>
      <c r="E168" s="75"/>
      <c r="F168" s="76">
        <f t="shared" si="32"/>
        <v>0</v>
      </c>
      <c r="G168" s="77" t="str">
        <f t="shared" si="33"/>
        <v/>
      </c>
      <c r="H168" s="73"/>
      <c r="I168" s="74"/>
      <c r="J168" s="75"/>
      <c r="K168" s="76">
        <f t="shared" si="34"/>
        <v>0</v>
      </c>
      <c r="L168" s="77" t="str">
        <f t="shared" si="35"/>
        <v/>
      </c>
      <c r="M168" s="73"/>
      <c r="N168" s="74"/>
      <c r="O168" s="75"/>
      <c r="P168" s="76">
        <f t="shared" si="36"/>
        <v>0</v>
      </c>
      <c r="Q168" s="77" t="str">
        <f t="shared" si="37"/>
        <v/>
      </c>
      <c r="R168" s="73"/>
      <c r="S168" s="74"/>
      <c r="T168" s="75"/>
      <c r="U168" s="76">
        <f t="shared" si="38"/>
        <v>0</v>
      </c>
      <c r="V168" s="78" t="str">
        <f t="shared" si="39"/>
        <v/>
      </c>
    </row>
    <row r="169" spans="1:22" x14ac:dyDescent="0.45">
      <c r="A169" s="7"/>
      <c r="B169" s="72" t="s">
        <v>25</v>
      </c>
      <c r="C169" s="73"/>
      <c r="D169" s="74"/>
      <c r="E169" s="75"/>
      <c r="F169" s="76">
        <f t="shared" si="32"/>
        <v>0</v>
      </c>
      <c r="G169" s="77" t="str">
        <f t="shared" si="33"/>
        <v/>
      </c>
      <c r="H169" s="73"/>
      <c r="I169" s="74"/>
      <c r="J169" s="75"/>
      <c r="K169" s="76">
        <f t="shared" si="34"/>
        <v>0</v>
      </c>
      <c r="L169" s="77" t="str">
        <f t="shared" si="35"/>
        <v/>
      </c>
      <c r="M169" s="73"/>
      <c r="N169" s="74"/>
      <c r="O169" s="75"/>
      <c r="P169" s="76">
        <f t="shared" si="36"/>
        <v>0</v>
      </c>
      <c r="Q169" s="77" t="str">
        <f t="shared" si="37"/>
        <v/>
      </c>
      <c r="R169" s="73"/>
      <c r="S169" s="74"/>
      <c r="T169" s="75"/>
      <c r="U169" s="76">
        <f t="shared" si="38"/>
        <v>0</v>
      </c>
      <c r="V169" s="78" t="str">
        <f t="shared" si="39"/>
        <v/>
      </c>
    </row>
    <row r="170" spans="1:22" ht="14.25" thickBot="1" x14ac:dyDescent="0.5">
      <c r="A170" s="7"/>
      <c r="B170" s="72" t="s">
        <v>26</v>
      </c>
      <c r="C170" s="73"/>
      <c r="D170" s="74"/>
      <c r="E170" s="75"/>
      <c r="F170" s="76">
        <f t="shared" si="32"/>
        <v>0</v>
      </c>
      <c r="G170" s="77" t="str">
        <f t="shared" si="33"/>
        <v/>
      </c>
      <c r="H170" s="73"/>
      <c r="I170" s="74"/>
      <c r="J170" s="75"/>
      <c r="K170" s="76">
        <f t="shared" si="34"/>
        <v>0</v>
      </c>
      <c r="L170" s="77" t="str">
        <f t="shared" si="35"/>
        <v/>
      </c>
      <c r="M170" s="73"/>
      <c r="N170" s="74"/>
      <c r="O170" s="75"/>
      <c r="P170" s="76">
        <f t="shared" si="36"/>
        <v>0</v>
      </c>
      <c r="Q170" s="77" t="str">
        <f t="shared" si="37"/>
        <v/>
      </c>
      <c r="R170" s="73"/>
      <c r="S170" s="74"/>
      <c r="T170" s="75"/>
      <c r="U170" s="76">
        <f t="shared" si="38"/>
        <v>0</v>
      </c>
      <c r="V170" s="78" t="str">
        <f t="shared" si="39"/>
        <v/>
      </c>
    </row>
    <row r="171" spans="1:22" ht="6" customHeight="1" thickTop="1" thickBot="1" x14ac:dyDescent="0.5">
      <c r="B171" s="79"/>
      <c r="C171" s="80"/>
      <c r="D171" s="80"/>
      <c r="E171" s="80"/>
      <c r="F171" s="80"/>
      <c r="G171" s="84"/>
      <c r="H171" s="80"/>
      <c r="I171" s="80"/>
      <c r="J171" s="80"/>
      <c r="K171" s="80"/>
      <c r="L171" s="84"/>
      <c r="M171" s="80"/>
      <c r="N171" s="80"/>
      <c r="O171" s="80"/>
      <c r="P171" s="80"/>
      <c r="Q171" s="84"/>
      <c r="R171" s="80"/>
      <c r="S171" s="80"/>
      <c r="T171" s="80"/>
      <c r="U171" s="80"/>
      <c r="V171" s="84"/>
    </row>
    <row r="172" spans="1:22" ht="14.65" thickTop="1" thickBot="1" x14ac:dyDescent="0.5">
      <c r="A172" s="7"/>
      <c r="B172" s="88" t="s">
        <v>28</v>
      </c>
      <c r="C172" s="81">
        <f>SUM(C154:C170)</f>
        <v>0</v>
      </c>
      <c r="D172" s="89">
        <f>SUM(D154:D170)</f>
        <v>0</v>
      </c>
      <c r="E172" s="82"/>
      <c r="F172" s="83">
        <f>SUM(F154:F170)</f>
        <v>0</v>
      </c>
      <c r="G172" s="86" t="str">
        <f>IF(OR(C172="",C172=0),"",IFERROR(IF(C172&gt;0,F172/C172,F172/0.01),0))</f>
        <v/>
      </c>
      <c r="H172" s="81">
        <f>SUM(H154:H170)</f>
        <v>0</v>
      </c>
      <c r="I172" s="89">
        <f>SUM(I154:I170)</f>
        <v>0</v>
      </c>
      <c r="J172" s="87"/>
      <c r="K172" s="83">
        <f>SUM(K154:K170)</f>
        <v>0</v>
      </c>
      <c r="L172" s="86" t="str">
        <f>IF(OR(H172="",H172=0),"",IFERROR(IF(H172&gt;0,K172/H172,K172/0.01),0))</f>
        <v/>
      </c>
      <c r="M172" s="81">
        <f>SUM(M154:M170)</f>
        <v>0</v>
      </c>
      <c r="N172" s="89">
        <f>SUM(N154:N170)</f>
        <v>0</v>
      </c>
      <c r="O172" s="87"/>
      <c r="P172" s="83">
        <f>SUM(P154:P170)</f>
        <v>0</v>
      </c>
      <c r="Q172" s="86" t="str">
        <f>IF(OR(M172="",M172=0),"",IFERROR(IF(M172&gt;0,P172/M172,P172/0.01),0))</f>
        <v/>
      </c>
      <c r="R172" s="81">
        <f>SUM(R154:R170)</f>
        <v>0</v>
      </c>
      <c r="S172" s="89">
        <f>SUM(S154:S170)</f>
        <v>0</v>
      </c>
      <c r="T172" s="87"/>
      <c r="U172" s="83">
        <f>SUM(U154:U170)</f>
        <v>0</v>
      </c>
      <c r="V172" s="85" t="str">
        <f>IF(OR(R172="",R172=0),"",IFERROR(IF(R172&gt;0,U172/R172,U172/0.01),0))</f>
        <v/>
      </c>
    </row>
    <row r="173" spans="1:22" ht="6" customHeight="1" thickTop="1" thickBot="1" x14ac:dyDescent="0.5">
      <c r="B173" s="90"/>
      <c r="D173" s="90"/>
      <c r="I173" s="90"/>
      <c r="N173" s="90"/>
      <c r="S173" s="90"/>
    </row>
    <row r="174" spans="1:22" ht="14.65" thickTop="1" thickBot="1" x14ac:dyDescent="0.5">
      <c r="A174" s="7"/>
      <c r="B174" s="88" t="str">
        <f>LookUp!$C$2</f>
        <v>SDA/Irregularity (grant can be re-used)</v>
      </c>
      <c r="C174" s="91"/>
      <c r="D174" s="92">
        <f>SUMPRODUCT(--(LEFT(SDAQuarters,4)=LEFT('Quarterly Breakdown'!$B150,4)),--(RIGHT(SDAQuarters,2)=LEFT(C152,2)),--(SDAOutcome=$B174),SDAAmount)</f>
        <v>0</v>
      </c>
      <c r="H174" s="7"/>
      <c r="I174" s="92">
        <f>SUMPRODUCT(--(LEFT(SDAQuarters,4)=LEFT('Quarterly Breakdown'!$B150,4)),--(RIGHT(SDAQuarters,2)=LEFT(H152,2)),--(SDAOutcome=$B174),SDAAmount)</f>
        <v>0</v>
      </c>
      <c r="M174" s="7"/>
      <c r="N174" s="92">
        <f>SUMPRODUCT(--(LEFT(SDAQuarters,4)=LEFT('Quarterly Breakdown'!$B150,4)),--(RIGHT(SDAQuarters,2)=LEFT(M152,2)),--(SDAOutcome=$B174),SDAAmount)</f>
        <v>0</v>
      </c>
      <c r="R174" s="7"/>
      <c r="S174" s="92">
        <f>SUMPRODUCT(--(LEFT(SDAQuarters,4)=LEFT('Quarterly Breakdown'!$B150,4)),--(RIGHT(SDAQuarters,2)=LEFT(R152,2)),--(SDAOutcome=$B174),SDAAmount)</f>
        <v>0</v>
      </c>
    </row>
    <row r="175" spans="1:22" ht="14.65" thickTop="1" thickBot="1" x14ac:dyDescent="0.5">
      <c r="A175" s="7"/>
      <c r="B175" s="88" t="str">
        <f>LookUp!$C$3</f>
        <v>Irregularity (grant reduced by MA)</v>
      </c>
      <c r="C175" s="91"/>
      <c r="D175" s="92">
        <f>SUMPRODUCT(--(LEFT(SDAQuarters,4)=LEFT('Quarterly Breakdown'!$B150,4)),--(RIGHT(SDAQuarters,2)=LEFT(C152,2)),--(SDAOutcome=$B175),SDAAmount)</f>
        <v>0</v>
      </c>
      <c r="H175" s="7"/>
      <c r="I175" s="92">
        <f>SUMPRODUCT(--(LEFT(SDAQuarters,4)=LEFT('Quarterly Breakdown'!$B150,4)),--(RIGHT(SDAQuarters,2)=LEFT(H152,2)),--(SDAOutcome=$B175),SDAAmount)</f>
        <v>0</v>
      </c>
      <c r="M175" s="7"/>
      <c r="N175" s="92">
        <f>SUMPRODUCT(--(LEFT(SDAQuarters,4)=LEFT('Quarterly Breakdown'!$B150,4)),--(RIGHT(SDAQuarters,2)=LEFT(M152,2)),--(SDAOutcome=$B175),SDAAmount)</f>
        <v>0</v>
      </c>
      <c r="R175" s="7"/>
      <c r="S175" s="92">
        <f>SUMPRODUCT(--(LEFT(SDAQuarters,4)=LEFT('Quarterly Breakdown'!$B150,4)),--(RIGHT(SDAQuarters,2)=LEFT(R152,2)),--(SDAOutcome=$B175),SDAAmount)</f>
        <v>0</v>
      </c>
    </row>
    <row r="176" spans="1:22" ht="6" customHeight="1" thickTop="1" thickBot="1" x14ac:dyDescent="0.5">
      <c r="B176" s="79"/>
      <c r="D176" s="93"/>
      <c r="I176" s="93"/>
      <c r="N176" s="93"/>
      <c r="S176" s="93"/>
    </row>
    <row r="177" spans="1:22" ht="14.65" thickTop="1" thickBot="1" x14ac:dyDescent="0.5">
      <c r="A177" s="7"/>
      <c r="B177" s="88" t="s">
        <v>84</v>
      </c>
      <c r="C177" s="91"/>
      <c r="D177" s="92">
        <f>D172-SUM(D174:D175)</f>
        <v>0</v>
      </c>
      <c r="H177" s="7"/>
      <c r="I177" s="92">
        <f>I172-SUM(I174:I175)</f>
        <v>0</v>
      </c>
      <c r="M177" s="7"/>
      <c r="N177" s="92">
        <f>N172-SUM(N174:N175)</f>
        <v>0</v>
      </c>
      <c r="R177" s="7"/>
      <c r="S177" s="92">
        <f>S172-SUM(S174:S175)</f>
        <v>0</v>
      </c>
    </row>
    <row r="178" spans="1:22" ht="6" customHeight="1" thickTop="1" thickBot="1" x14ac:dyDescent="0.5">
      <c r="B178" s="90"/>
      <c r="D178" s="90"/>
      <c r="I178" s="90"/>
      <c r="N178" s="90"/>
      <c r="S178" s="90"/>
    </row>
    <row r="179" spans="1:22" ht="14.25" thickTop="1" x14ac:dyDescent="0.45">
      <c r="A179" s="7"/>
      <c r="B179" s="94" t="s">
        <v>73</v>
      </c>
      <c r="C179" s="91"/>
      <c r="D179" s="96">
        <f>SUMIFS('Front Sheet'!$E$37:$E$79,'Front Sheet'!$AB$37:$AB$79,"2020",'Front Sheet'!$AA$37:$AA$79,"Q1")</f>
        <v>0</v>
      </c>
      <c r="E179" s="23"/>
      <c r="H179" s="7"/>
      <c r="I179" s="96">
        <f>SUMIFS('Front Sheet'!$E$37:$E$79,'Front Sheet'!$AB$37:$AB$79,"2020",'Front Sheet'!$AA$37:$AA$79,"Q2")</f>
        <v>0</v>
      </c>
      <c r="M179" s="7"/>
      <c r="N179" s="96">
        <f>SUMIFS('Front Sheet'!$E$37:$E$79,'Front Sheet'!$AB$37:$AB$79,"2020",'Front Sheet'!$AA$37:$AA$79,"Q3")</f>
        <v>0</v>
      </c>
      <c r="R179" s="7"/>
      <c r="S179" s="96">
        <f>SUMIFS('Front Sheet'!$E$37:$E$79,'Front Sheet'!$AB$37:$AB$79,"2020",'Front Sheet'!$AA$37:$AA$79,"Q4")</f>
        <v>0</v>
      </c>
    </row>
    <row r="180" spans="1:22" ht="14.25" thickBot="1" x14ac:dyDescent="0.5">
      <c r="A180" s="7"/>
      <c r="B180" s="98" t="s">
        <v>74</v>
      </c>
      <c r="C180" s="91"/>
      <c r="D180" s="99">
        <f>IF('Front Sheet'!$F$19&gt;=E153,D179-D177,0)</f>
        <v>0</v>
      </c>
      <c r="H180" s="7"/>
      <c r="I180" s="99">
        <f>IF('Front Sheet'!$F$19&gt;=J153,I179-I177,0)</f>
        <v>0</v>
      </c>
      <c r="M180" s="7"/>
      <c r="N180" s="99">
        <f>IF('Front Sheet'!$F$19&gt;=O153,N179-N177,0)</f>
        <v>0</v>
      </c>
      <c r="R180" s="7"/>
      <c r="S180" s="99">
        <f>IF('Front Sheet'!$F$19&gt;=T153,S179-S177,0)</f>
        <v>0</v>
      </c>
    </row>
    <row r="181" spans="1:22" ht="6" customHeight="1" thickTop="1" thickBot="1" x14ac:dyDescent="0.5">
      <c r="B181" s="90"/>
      <c r="D181" s="90"/>
      <c r="I181" s="90"/>
      <c r="N181" s="90"/>
      <c r="S181" s="90"/>
    </row>
    <row r="182" spans="1:22" ht="14.25" thickTop="1" x14ac:dyDescent="0.45">
      <c r="A182" s="7"/>
      <c r="B182" s="94" t="s">
        <v>78</v>
      </c>
      <c r="C182" s="91"/>
      <c r="D182" s="96">
        <f>IF('Front Sheet'!$F$19&gt;=E153,S146+D179,0)</f>
        <v>0</v>
      </c>
      <c r="H182" s="7"/>
      <c r="I182" s="96">
        <f>IF('Front Sheet'!$F$19&gt;=J153,D182+I179,0)</f>
        <v>0</v>
      </c>
      <c r="M182" s="7"/>
      <c r="N182" s="96">
        <f>IF('Front Sheet'!$F$19&gt;=O153,I182+N179,0)</f>
        <v>0</v>
      </c>
      <c r="R182" s="7"/>
      <c r="S182" s="96">
        <f>IF('Front Sheet'!$F$19&gt;=T153,N182+S179,0)</f>
        <v>0</v>
      </c>
    </row>
    <row r="183" spans="1:22" ht="14.25" thickBot="1" x14ac:dyDescent="0.5">
      <c r="A183" s="7"/>
      <c r="B183" s="95" t="s">
        <v>105</v>
      </c>
      <c r="C183" s="91"/>
      <c r="D183" s="97">
        <f>IF('Front Sheet'!$F$19&gt;=E153,S147+D180,0)</f>
        <v>0</v>
      </c>
      <c r="H183" s="7"/>
      <c r="I183" s="97">
        <f>IF('Front Sheet'!$F$19&gt;=J153,D183+I180,0)</f>
        <v>0</v>
      </c>
      <c r="M183" s="7"/>
      <c r="N183" s="97">
        <f>IF('Front Sheet'!$F$19&gt;=O153,I183+N180,0)</f>
        <v>0</v>
      </c>
      <c r="R183" s="7"/>
      <c r="S183" s="97">
        <f>IF('Front Sheet'!$F$19&gt;=T153,N183+S180,0)</f>
        <v>0</v>
      </c>
    </row>
    <row r="184" spans="1:22" ht="14.25" thickTop="1" x14ac:dyDescent="0.45"/>
    <row r="186" spans="1:22" ht="18" x14ac:dyDescent="0.55000000000000004">
      <c r="B186" s="58" t="s">
        <v>97</v>
      </c>
    </row>
    <row r="187" spans="1:22" ht="14.25" thickBot="1" x14ac:dyDescent="0.5">
      <c r="C187" s="7"/>
      <c r="D187" s="7"/>
      <c r="E187" s="7"/>
      <c r="F187" s="7"/>
      <c r="G187" s="7"/>
      <c r="H187" s="7"/>
      <c r="I187" s="7"/>
      <c r="J187" s="7"/>
      <c r="K187" s="7"/>
      <c r="L187" s="7"/>
      <c r="M187" s="7"/>
      <c r="N187" s="7"/>
      <c r="O187" s="7"/>
      <c r="P187" s="7"/>
      <c r="Q187" s="7"/>
      <c r="R187" s="7"/>
      <c r="S187" s="7"/>
      <c r="T187" s="7"/>
      <c r="U187" s="7"/>
      <c r="V187" s="7"/>
    </row>
    <row r="188" spans="1:22" ht="15.75" customHeight="1" thickTop="1" thickBot="1" x14ac:dyDescent="0.5">
      <c r="B188" s="7"/>
      <c r="C188" s="162" t="s">
        <v>31</v>
      </c>
      <c r="D188" s="163"/>
      <c r="E188" s="163"/>
      <c r="F188" s="163"/>
      <c r="G188" s="163"/>
      <c r="H188" s="162" t="s">
        <v>30</v>
      </c>
      <c r="I188" s="163"/>
      <c r="J188" s="163"/>
      <c r="K188" s="163"/>
      <c r="L188" s="163"/>
      <c r="M188" s="162" t="s">
        <v>32</v>
      </c>
      <c r="N188" s="163"/>
      <c r="O188" s="163"/>
      <c r="P188" s="163"/>
      <c r="Q188" s="163"/>
      <c r="R188" s="162" t="s">
        <v>33</v>
      </c>
      <c r="S188" s="163"/>
      <c r="T188" s="163"/>
      <c r="U188" s="163"/>
      <c r="V188" s="164"/>
    </row>
    <row r="189" spans="1:22" ht="14.65" thickTop="1" thickBot="1" x14ac:dyDescent="0.5">
      <c r="A189" s="7"/>
      <c r="B189" s="59" t="s">
        <v>27</v>
      </c>
      <c r="C189" s="60" t="s">
        <v>72</v>
      </c>
      <c r="D189" s="61" t="str">
        <f>IF('Front Sheet'!$F$19&gt;=E189,"Actual","Revised Forecast")</f>
        <v>Revised Forecast</v>
      </c>
      <c r="E189" s="62">
        <v>44286</v>
      </c>
      <c r="F189" s="61" t="s">
        <v>13</v>
      </c>
      <c r="G189" s="61" t="s">
        <v>29</v>
      </c>
      <c r="H189" s="60" t="s">
        <v>72</v>
      </c>
      <c r="I189" s="61" t="str">
        <f>IF('Front Sheet'!$F$19&gt;=J189,"Actual","Revised Forecast")</f>
        <v>Revised Forecast</v>
      </c>
      <c r="J189" s="63">
        <v>44377</v>
      </c>
      <c r="K189" s="61" t="s">
        <v>13</v>
      </c>
      <c r="L189" s="61" t="s">
        <v>29</v>
      </c>
      <c r="M189" s="60" t="s">
        <v>72</v>
      </c>
      <c r="N189" s="61" t="str">
        <f>IF('Front Sheet'!$F$19&gt;=O189,"Actual","Revised Forecast")</f>
        <v>Revised Forecast</v>
      </c>
      <c r="O189" s="63">
        <v>44469</v>
      </c>
      <c r="P189" s="61" t="s">
        <v>13</v>
      </c>
      <c r="Q189" s="61" t="s">
        <v>29</v>
      </c>
      <c r="R189" s="60" t="s">
        <v>72</v>
      </c>
      <c r="S189" s="61" t="str">
        <f>IF('Front Sheet'!$F$19&gt;=T189,"Actual","Revised Forecast")</f>
        <v>Revised Forecast</v>
      </c>
      <c r="T189" s="63">
        <v>44561</v>
      </c>
      <c r="U189" s="61" t="s">
        <v>13</v>
      </c>
      <c r="V189" s="64" t="s">
        <v>29</v>
      </c>
    </row>
    <row r="190" spans="1:22" ht="14.25" thickTop="1" x14ac:dyDescent="0.45">
      <c r="A190" s="7"/>
      <c r="B190" s="65" t="s">
        <v>79</v>
      </c>
      <c r="C190" s="66"/>
      <c r="D190" s="67"/>
      <c r="E190" s="68"/>
      <c r="F190" s="69">
        <f t="shared" ref="F190:F206" si="40">C190-D190</f>
        <v>0</v>
      </c>
      <c r="G190" s="70" t="str">
        <f t="shared" ref="G190:G206" si="41">IF(OR(C190="",C190=0),"",IFERROR(IF(C190&gt;0,F190/C190,F190/0.01),0))</f>
        <v/>
      </c>
      <c r="H190" s="66"/>
      <c r="I190" s="67"/>
      <c r="J190" s="68"/>
      <c r="K190" s="69">
        <f t="shared" ref="K190:K206" si="42">H190-I190</f>
        <v>0</v>
      </c>
      <c r="L190" s="70" t="str">
        <f t="shared" ref="L190:L206" si="43">IF(OR(H190="",H190=0),"",IFERROR(IF(H190&gt;0,K190/H190,K190/0.01),0))</f>
        <v/>
      </c>
      <c r="M190" s="66"/>
      <c r="N190" s="67"/>
      <c r="O190" s="68"/>
      <c r="P190" s="69">
        <f t="shared" ref="P190:P206" si="44">M190-N190</f>
        <v>0</v>
      </c>
      <c r="Q190" s="70" t="str">
        <f t="shared" ref="Q190:Q206" si="45">IF(OR(M190="",M190=0),"",IFERROR(IF(M190&gt;0,P190/M190,P190/0.01),0))</f>
        <v/>
      </c>
      <c r="R190" s="66"/>
      <c r="S190" s="67"/>
      <c r="T190" s="68"/>
      <c r="U190" s="69">
        <f t="shared" ref="U190:U206" si="46">R190-S190</f>
        <v>0</v>
      </c>
      <c r="V190" s="71" t="str">
        <f t="shared" ref="V190:V206" si="47">IF(OR(R190="",R190=0),"",IFERROR(IF(R190&gt;0,U190/R190,U190/0.01),0))</f>
        <v/>
      </c>
    </row>
    <row r="191" spans="1:22" x14ac:dyDescent="0.45">
      <c r="A191" s="7"/>
      <c r="B191" s="72" t="s">
        <v>80</v>
      </c>
      <c r="C191" s="73"/>
      <c r="D191" s="74"/>
      <c r="E191" s="75"/>
      <c r="F191" s="76">
        <f t="shared" si="40"/>
        <v>0</v>
      </c>
      <c r="G191" s="77" t="str">
        <f t="shared" si="41"/>
        <v/>
      </c>
      <c r="H191" s="73"/>
      <c r="I191" s="74"/>
      <c r="J191" s="75"/>
      <c r="K191" s="76">
        <f t="shared" si="42"/>
        <v>0</v>
      </c>
      <c r="L191" s="77" t="str">
        <f t="shared" si="43"/>
        <v/>
      </c>
      <c r="M191" s="73"/>
      <c r="N191" s="74"/>
      <c r="O191" s="75"/>
      <c r="P191" s="76">
        <f t="shared" si="44"/>
        <v>0</v>
      </c>
      <c r="Q191" s="77" t="str">
        <f t="shared" si="45"/>
        <v/>
      </c>
      <c r="R191" s="73"/>
      <c r="S191" s="74"/>
      <c r="T191" s="75"/>
      <c r="U191" s="76">
        <f t="shared" si="46"/>
        <v>0</v>
      </c>
      <c r="V191" s="78" t="str">
        <f t="shared" si="47"/>
        <v/>
      </c>
    </row>
    <row r="192" spans="1:22" x14ac:dyDescent="0.45">
      <c r="A192" s="7"/>
      <c r="B192" s="72" t="s">
        <v>81</v>
      </c>
      <c r="C192" s="73"/>
      <c r="D192" s="74"/>
      <c r="E192" s="75"/>
      <c r="F192" s="76">
        <f t="shared" si="40"/>
        <v>0</v>
      </c>
      <c r="G192" s="77" t="str">
        <f t="shared" si="41"/>
        <v/>
      </c>
      <c r="H192" s="73"/>
      <c r="I192" s="74"/>
      <c r="J192" s="75"/>
      <c r="K192" s="76">
        <f t="shared" si="42"/>
        <v>0</v>
      </c>
      <c r="L192" s="77" t="str">
        <f t="shared" si="43"/>
        <v/>
      </c>
      <c r="M192" s="73"/>
      <c r="N192" s="74"/>
      <c r="O192" s="75"/>
      <c r="P192" s="76">
        <f t="shared" si="44"/>
        <v>0</v>
      </c>
      <c r="Q192" s="77" t="str">
        <f t="shared" si="45"/>
        <v/>
      </c>
      <c r="R192" s="73"/>
      <c r="S192" s="74"/>
      <c r="T192" s="75"/>
      <c r="U192" s="76">
        <f t="shared" si="46"/>
        <v>0</v>
      </c>
      <c r="V192" s="78" t="str">
        <f t="shared" si="47"/>
        <v/>
      </c>
    </row>
    <row r="193" spans="1:22" x14ac:dyDescent="0.45">
      <c r="A193" s="7"/>
      <c r="B193" s="72" t="s">
        <v>82</v>
      </c>
      <c r="C193" s="73"/>
      <c r="D193" s="74"/>
      <c r="E193" s="75"/>
      <c r="F193" s="76">
        <f t="shared" si="40"/>
        <v>0</v>
      </c>
      <c r="G193" s="77" t="str">
        <f t="shared" si="41"/>
        <v/>
      </c>
      <c r="H193" s="73"/>
      <c r="I193" s="74"/>
      <c r="J193" s="75"/>
      <c r="K193" s="76">
        <f t="shared" si="42"/>
        <v>0</v>
      </c>
      <c r="L193" s="77" t="str">
        <f t="shared" si="43"/>
        <v/>
      </c>
      <c r="M193" s="73"/>
      <c r="N193" s="74"/>
      <c r="O193" s="75"/>
      <c r="P193" s="76">
        <f t="shared" si="44"/>
        <v>0</v>
      </c>
      <c r="Q193" s="77" t="str">
        <f t="shared" si="45"/>
        <v/>
      </c>
      <c r="R193" s="73"/>
      <c r="S193" s="74"/>
      <c r="T193" s="75"/>
      <c r="U193" s="76">
        <f t="shared" si="46"/>
        <v>0</v>
      </c>
      <c r="V193" s="78" t="str">
        <f t="shared" si="47"/>
        <v/>
      </c>
    </row>
    <row r="194" spans="1:22" x14ac:dyDescent="0.45">
      <c r="A194" s="7"/>
      <c r="B194" s="72" t="s">
        <v>15</v>
      </c>
      <c r="C194" s="73"/>
      <c r="D194" s="74"/>
      <c r="E194" s="75"/>
      <c r="F194" s="76">
        <f t="shared" si="40"/>
        <v>0</v>
      </c>
      <c r="G194" s="77" t="str">
        <f t="shared" si="41"/>
        <v/>
      </c>
      <c r="H194" s="73"/>
      <c r="I194" s="74"/>
      <c r="J194" s="75"/>
      <c r="K194" s="76">
        <f t="shared" si="42"/>
        <v>0</v>
      </c>
      <c r="L194" s="77" t="str">
        <f t="shared" si="43"/>
        <v/>
      </c>
      <c r="M194" s="73"/>
      <c r="N194" s="74"/>
      <c r="O194" s="75"/>
      <c r="P194" s="76">
        <f t="shared" si="44"/>
        <v>0</v>
      </c>
      <c r="Q194" s="77" t="str">
        <f t="shared" si="45"/>
        <v/>
      </c>
      <c r="R194" s="73"/>
      <c r="S194" s="74"/>
      <c r="T194" s="75"/>
      <c r="U194" s="76">
        <f t="shared" si="46"/>
        <v>0</v>
      </c>
      <c r="V194" s="78" t="str">
        <f t="shared" si="47"/>
        <v/>
      </c>
    </row>
    <row r="195" spans="1:22" x14ac:dyDescent="0.45">
      <c r="A195" s="7"/>
      <c r="B195" s="72" t="s">
        <v>16</v>
      </c>
      <c r="C195" s="73"/>
      <c r="D195" s="74"/>
      <c r="E195" s="75"/>
      <c r="F195" s="76">
        <f t="shared" si="40"/>
        <v>0</v>
      </c>
      <c r="G195" s="77" t="str">
        <f t="shared" si="41"/>
        <v/>
      </c>
      <c r="H195" s="73"/>
      <c r="I195" s="74"/>
      <c r="J195" s="75"/>
      <c r="K195" s="76">
        <f t="shared" si="42"/>
        <v>0</v>
      </c>
      <c r="L195" s="77" t="str">
        <f t="shared" si="43"/>
        <v/>
      </c>
      <c r="M195" s="73"/>
      <c r="N195" s="74"/>
      <c r="O195" s="75"/>
      <c r="P195" s="76">
        <f t="shared" si="44"/>
        <v>0</v>
      </c>
      <c r="Q195" s="77" t="str">
        <f t="shared" si="45"/>
        <v/>
      </c>
      <c r="R195" s="73"/>
      <c r="S195" s="74"/>
      <c r="T195" s="75"/>
      <c r="U195" s="76">
        <f t="shared" si="46"/>
        <v>0</v>
      </c>
      <c r="V195" s="78" t="str">
        <f t="shared" si="47"/>
        <v/>
      </c>
    </row>
    <row r="196" spans="1:22" x14ac:dyDescent="0.45">
      <c r="A196" s="7"/>
      <c r="B196" s="72" t="s">
        <v>17</v>
      </c>
      <c r="C196" s="73"/>
      <c r="D196" s="74"/>
      <c r="E196" s="75"/>
      <c r="F196" s="76">
        <f t="shared" si="40"/>
        <v>0</v>
      </c>
      <c r="G196" s="77" t="str">
        <f t="shared" si="41"/>
        <v/>
      </c>
      <c r="H196" s="73"/>
      <c r="I196" s="74"/>
      <c r="J196" s="75"/>
      <c r="K196" s="76">
        <f t="shared" si="42"/>
        <v>0</v>
      </c>
      <c r="L196" s="77" t="str">
        <f t="shared" si="43"/>
        <v/>
      </c>
      <c r="M196" s="73"/>
      <c r="N196" s="74"/>
      <c r="O196" s="75"/>
      <c r="P196" s="76">
        <f t="shared" si="44"/>
        <v>0</v>
      </c>
      <c r="Q196" s="77" t="str">
        <f t="shared" si="45"/>
        <v/>
      </c>
      <c r="R196" s="73"/>
      <c r="S196" s="74"/>
      <c r="T196" s="75"/>
      <c r="U196" s="76">
        <f t="shared" si="46"/>
        <v>0</v>
      </c>
      <c r="V196" s="78" t="str">
        <f t="shared" si="47"/>
        <v/>
      </c>
    </row>
    <row r="197" spans="1:22" x14ac:dyDescent="0.45">
      <c r="A197" s="7"/>
      <c r="B197" s="72" t="s">
        <v>18</v>
      </c>
      <c r="C197" s="73"/>
      <c r="D197" s="74"/>
      <c r="E197" s="75"/>
      <c r="F197" s="76">
        <f t="shared" si="40"/>
        <v>0</v>
      </c>
      <c r="G197" s="77" t="str">
        <f t="shared" si="41"/>
        <v/>
      </c>
      <c r="H197" s="73"/>
      <c r="I197" s="74"/>
      <c r="J197" s="75"/>
      <c r="K197" s="76">
        <f t="shared" si="42"/>
        <v>0</v>
      </c>
      <c r="L197" s="77" t="str">
        <f t="shared" si="43"/>
        <v/>
      </c>
      <c r="M197" s="73"/>
      <c r="N197" s="74"/>
      <c r="O197" s="75"/>
      <c r="P197" s="76">
        <f t="shared" si="44"/>
        <v>0</v>
      </c>
      <c r="Q197" s="77" t="str">
        <f t="shared" si="45"/>
        <v/>
      </c>
      <c r="R197" s="73"/>
      <c r="S197" s="74"/>
      <c r="T197" s="75"/>
      <c r="U197" s="76">
        <f t="shared" si="46"/>
        <v>0</v>
      </c>
      <c r="V197" s="78" t="str">
        <f t="shared" si="47"/>
        <v/>
      </c>
    </row>
    <row r="198" spans="1:22" x14ac:dyDescent="0.45">
      <c r="A198" s="7"/>
      <c r="B198" s="72" t="s">
        <v>19</v>
      </c>
      <c r="C198" s="73"/>
      <c r="D198" s="74"/>
      <c r="E198" s="75"/>
      <c r="F198" s="76">
        <f t="shared" si="40"/>
        <v>0</v>
      </c>
      <c r="G198" s="77" t="str">
        <f t="shared" si="41"/>
        <v/>
      </c>
      <c r="H198" s="73"/>
      <c r="I198" s="74"/>
      <c r="J198" s="75"/>
      <c r="K198" s="76">
        <f t="shared" si="42"/>
        <v>0</v>
      </c>
      <c r="L198" s="77" t="str">
        <f t="shared" si="43"/>
        <v/>
      </c>
      <c r="M198" s="73"/>
      <c r="N198" s="74"/>
      <c r="O198" s="75"/>
      <c r="P198" s="76">
        <f t="shared" si="44"/>
        <v>0</v>
      </c>
      <c r="Q198" s="77" t="str">
        <f t="shared" si="45"/>
        <v/>
      </c>
      <c r="R198" s="73"/>
      <c r="S198" s="74"/>
      <c r="T198" s="75"/>
      <c r="U198" s="76">
        <f t="shared" si="46"/>
        <v>0</v>
      </c>
      <c r="V198" s="78" t="str">
        <f t="shared" si="47"/>
        <v/>
      </c>
    </row>
    <row r="199" spans="1:22" x14ac:dyDescent="0.45">
      <c r="A199" s="7"/>
      <c r="B199" s="72" t="s">
        <v>20</v>
      </c>
      <c r="C199" s="73"/>
      <c r="D199" s="74"/>
      <c r="E199" s="75"/>
      <c r="F199" s="76">
        <f t="shared" si="40"/>
        <v>0</v>
      </c>
      <c r="G199" s="77" t="str">
        <f t="shared" si="41"/>
        <v/>
      </c>
      <c r="H199" s="73"/>
      <c r="I199" s="74"/>
      <c r="J199" s="75"/>
      <c r="K199" s="76">
        <f t="shared" si="42"/>
        <v>0</v>
      </c>
      <c r="L199" s="77" t="str">
        <f t="shared" si="43"/>
        <v/>
      </c>
      <c r="M199" s="73"/>
      <c r="N199" s="74"/>
      <c r="O199" s="75"/>
      <c r="P199" s="76">
        <f t="shared" si="44"/>
        <v>0</v>
      </c>
      <c r="Q199" s="77" t="str">
        <f t="shared" si="45"/>
        <v/>
      </c>
      <c r="R199" s="73"/>
      <c r="S199" s="74"/>
      <c r="T199" s="75"/>
      <c r="U199" s="76">
        <f t="shared" si="46"/>
        <v>0</v>
      </c>
      <c r="V199" s="78" t="str">
        <f t="shared" si="47"/>
        <v/>
      </c>
    </row>
    <row r="200" spans="1:22" x14ac:dyDescent="0.45">
      <c r="A200" s="7"/>
      <c r="B200" s="72" t="s">
        <v>21</v>
      </c>
      <c r="C200" s="73"/>
      <c r="D200" s="74"/>
      <c r="E200" s="75"/>
      <c r="F200" s="76">
        <f t="shared" si="40"/>
        <v>0</v>
      </c>
      <c r="G200" s="77" t="str">
        <f t="shared" si="41"/>
        <v/>
      </c>
      <c r="H200" s="73"/>
      <c r="I200" s="74"/>
      <c r="J200" s="75"/>
      <c r="K200" s="76">
        <f t="shared" si="42"/>
        <v>0</v>
      </c>
      <c r="L200" s="77" t="str">
        <f t="shared" si="43"/>
        <v/>
      </c>
      <c r="M200" s="73"/>
      <c r="N200" s="74"/>
      <c r="O200" s="75"/>
      <c r="P200" s="76">
        <f t="shared" si="44"/>
        <v>0</v>
      </c>
      <c r="Q200" s="77" t="str">
        <f t="shared" si="45"/>
        <v/>
      </c>
      <c r="R200" s="73"/>
      <c r="S200" s="74"/>
      <c r="T200" s="75"/>
      <c r="U200" s="76">
        <f t="shared" si="46"/>
        <v>0</v>
      </c>
      <c r="V200" s="78" t="str">
        <f t="shared" si="47"/>
        <v/>
      </c>
    </row>
    <row r="201" spans="1:22" x14ac:dyDescent="0.45">
      <c r="A201" s="7"/>
      <c r="B201" s="72" t="s">
        <v>59</v>
      </c>
      <c r="C201" s="73"/>
      <c r="D201" s="74"/>
      <c r="E201" s="75"/>
      <c r="F201" s="76">
        <f t="shared" si="40"/>
        <v>0</v>
      </c>
      <c r="G201" s="77" t="str">
        <f t="shared" si="41"/>
        <v/>
      </c>
      <c r="H201" s="73"/>
      <c r="I201" s="74"/>
      <c r="J201" s="75"/>
      <c r="K201" s="76">
        <f t="shared" si="42"/>
        <v>0</v>
      </c>
      <c r="L201" s="77" t="str">
        <f t="shared" si="43"/>
        <v/>
      </c>
      <c r="M201" s="73"/>
      <c r="N201" s="74"/>
      <c r="O201" s="75"/>
      <c r="P201" s="76">
        <f t="shared" si="44"/>
        <v>0</v>
      </c>
      <c r="Q201" s="77" t="str">
        <f t="shared" si="45"/>
        <v/>
      </c>
      <c r="R201" s="73"/>
      <c r="S201" s="74"/>
      <c r="T201" s="75"/>
      <c r="U201" s="76">
        <f t="shared" si="46"/>
        <v>0</v>
      </c>
      <c r="V201" s="78" t="str">
        <f t="shared" si="47"/>
        <v/>
      </c>
    </row>
    <row r="202" spans="1:22" x14ac:dyDescent="0.45">
      <c r="A202" s="7"/>
      <c r="B202" s="72" t="s">
        <v>22</v>
      </c>
      <c r="C202" s="73"/>
      <c r="D202" s="74"/>
      <c r="E202" s="75"/>
      <c r="F202" s="76">
        <f t="shared" si="40"/>
        <v>0</v>
      </c>
      <c r="G202" s="77" t="str">
        <f t="shared" si="41"/>
        <v/>
      </c>
      <c r="H202" s="73"/>
      <c r="I202" s="74"/>
      <c r="J202" s="75"/>
      <c r="K202" s="76">
        <f t="shared" si="42"/>
        <v>0</v>
      </c>
      <c r="L202" s="77" t="str">
        <f t="shared" si="43"/>
        <v/>
      </c>
      <c r="M202" s="73"/>
      <c r="N202" s="74"/>
      <c r="O202" s="75"/>
      <c r="P202" s="76">
        <f t="shared" si="44"/>
        <v>0</v>
      </c>
      <c r="Q202" s="77" t="str">
        <f t="shared" si="45"/>
        <v/>
      </c>
      <c r="R202" s="73"/>
      <c r="S202" s="74"/>
      <c r="T202" s="75"/>
      <c r="U202" s="76">
        <f t="shared" si="46"/>
        <v>0</v>
      </c>
      <c r="V202" s="78" t="str">
        <f t="shared" si="47"/>
        <v/>
      </c>
    </row>
    <row r="203" spans="1:22" x14ac:dyDescent="0.45">
      <c r="A203" s="7"/>
      <c r="B203" s="72" t="s">
        <v>23</v>
      </c>
      <c r="C203" s="73"/>
      <c r="D203" s="74"/>
      <c r="E203" s="75"/>
      <c r="F203" s="76">
        <f t="shared" si="40"/>
        <v>0</v>
      </c>
      <c r="G203" s="77" t="str">
        <f t="shared" si="41"/>
        <v/>
      </c>
      <c r="H203" s="73"/>
      <c r="I203" s="74"/>
      <c r="J203" s="75"/>
      <c r="K203" s="76">
        <f t="shared" si="42"/>
        <v>0</v>
      </c>
      <c r="L203" s="77" t="str">
        <f t="shared" si="43"/>
        <v/>
      </c>
      <c r="M203" s="73"/>
      <c r="N203" s="74"/>
      <c r="O203" s="75"/>
      <c r="P203" s="76">
        <f t="shared" si="44"/>
        <v>0</v>
      </c>
      <c r="Q203" s="77" t="str">
        <f t="shared" si="45"/>
        <v/>
      </c>
      <c r="R203" s="73"/>
      <c r="S203" s="74"/>
      <c r="T203" s="75"/>
      <c r="U203" s="76">
        <f t="shared" si="46"/>
        <v>0</v>
      </c>
      <c r="V203" s="78" t="str">
        <f t="shared" si="47"/>
        <v/>
      </c>
    </row>
    <row r="204" spans="1:22" x14ac:dyDescent="0.45">
      <c r="A204" s="7"/>
      <c r="B204" s="72" t="s">
        <v>24</v>
      </c>
      <c r="C204" s="73"/>
      <c r="D204" s="74"/>
      <c r="E204" s="75"/>
      <c r="F204" s="76">
        <f t="shared" si="40"/>
        <v>0</v>
      </c>
      <c r="G204" s="77" t="str">
        <f t="shared" si="41"/>
        <v/>
      </c>
      <c r="H204" s="73"/>
      <c r="I204" s="74"/>
      <c r="J204" s="75"/>
      <c r="K204" s="76">
        <f t="shared" si="42"/>
        <v>0</v>
      </c>
      <c r="L204" s="77" t="str">
        <f t="shared" si="43"/>
        <v/>
      </c>
      <c r="M204" s="73"/>
      <c r="N204" s="74"/>
      <c r="O204" s="75"/>
      <c r="P204" s="76">
        <f t="shared" si="44"/>
        <v>0</v>
      </c>
      <c r="Q204" s="77" t="str">
        <f t="shared" si="45"/>
        <v/>
      </c>
      <c r="R204" s="73"/>
      <c r="S204" s="74"/>
      <c r="T204" s="75"/>
      <c r="U204" s="76">
        <f t="shared" si="46"/>
        <v>0</v>
      </c>
      <c r="V204" s="78" t="str">
        <f t="shared" si="47"/>
        <v/>
      </c>
    </row>
    <row r="205" spans="1:22" x14ac:dyDescent="0.45">
      <c r="A205" s="7"/>
      <c r="B205" s="72" t="s">
        <v>25</v>
      </c>
      <c r="C205" s="73"/>
      <c r="D205" s="74"/>
      <c r="E205" s="75"/>
      <c r="F205" s="76">
        <f t="shared" si="40"/>
        <v>0</v>
      </c>
      <c r="G205" s="77" t="str">
        <f t="shared" si="41"/>
        <v/>
      </c>
      <c r="H205" s="73"/>
      <c r="I205" s="74"/>
      <c r="J205" s="75"/>
      <c r="K205" s="76">
        <f t="shared" si="42"/>
        <v>0</v>
      </c>
      <c r="L205" s="77" t="str">
        <f t="shared" si="43"/>
        <v/>
      </c>
      <c r="M205" s="73"/>
      <c r="N205" s="74"/>
      <c r="O205" s="75"/>
      <c r="P205" s="76">
        <f t="shared" si="44"/>
        <v>0</v>
      </c>
      <c r="Q205" s="77" t="str">
        <f t="shared" si="45"/>
        <v/>
      </c>
      <c r="R205" s="73"/>
      <c r="S205" s="74"/>
      <c r="T205" s="75"/>
      <c r="U205" s="76">
        <f t="shared" si="46"/>
        <v>0</v>
      </c>
      <c r="V205" s="78" t="str">
        <f t="shared" si="47"/>
        <v/>
      </c>
    </row>
    <row r="206" spans="1:22" ht="14.25" thickBot="1" x14ac:dyDescent="0.5">
      <c r="A206" s="7"/>
      <c r="B206" s="72" t="s">
        <v>26</v>
      </c>
      <c r="C206" s="73"/>
      <c r="D206" s="74"/>
      <c r="E206" s="75"/>
      <c r="F206" s="76">
        <f t="shared" si="40"/>
        <v>0</v>
      </c>
      <c r="G206" s="77" t="str">
        <f t="shared" si="41"/>
        <v/>
      </c>
      <c r="H206" s="73"/>
      <c r="I206" s="74"/>
      <c r="J206" s="75"/>
      <c r="K206" s="76">
        <f t="shared" si="42"/>
        <v>0</v>
      </c>
      <c r="L206" s="77" t="str">
        <f t="shared" si="43"/>
        <v/>
      </c>
      <c r="M206" s="73"/>
      <c r="N206" s="74"/>
      <c r="O206" s="75"/>
      <c r="P206" s="76">
        <f t="shared" si="44"/>
        <v>0</v>
      </c>
      <c r="Q206" s="77" t="str">
        <f t="shared" si="45"/>
        <v/>
      </c>
      <c r="R206" s="73"/>
      <c r="S206" s="74"/>
      <c r="T206" s="75"/>
      <c r="U206" s="76">
        <f t="shared" si="46"/>
        <v>0</v>
      </c>
      <c r="V206" s="78" t="str">
        <f t="shared" si="47"/>
        <v/>
      </c>
    </row>
    <row r="207" spans="1:22" ht="6" customHeight="1" thickTop="1" thickBot="1" x14ac:dyDescent="0.5">
      <c r="B207" s="79"/>
      <c r="C207" s="80"/>
      <c r="D207" s="80"/>
      <c r="E207" s="80"/>
      <c r="F207" s="80"/>
      <c r="G207" s="84"/>
      <c r="H207" s="80"/>
      <c r="I207" s="80"/>
      <c r="J207" s="80"/>
      <c r="K207" s="80"/>
      <c r="L207" s="84"/>
      <c r="M207" s="80"/>
      <c r="N207" s="80"/>
      <c r="O207" s="80"/>
      <c r="P207" s="80"/>
      <c r="Q207" s="84"/>
      <c r="R207" s="80"/>
      <c r="S207" s="80"/>
      <c r="T207" s="80"/>
      <c r="U207" s="80"/>
      <c r="V207" s="84"/>
    </row>
    <row r="208" spans="1:22" ht="14.65" thickTop="1" thickBot="1" x14ac:dyDescent="0.5">
      <c r="A208" s="7"/>
      <c r="B208" s="88" t="s">
        <v>28</v>
      </c>
      <c r="C208" s="81">
        <f>SUM(C190:C206)</f>
        <v>0</v>
      </c>
      <c r="D208" s="89">
        <f>SUM(D190:D206)</f>
        <v>0</v>
      </c>
      <c r="E208" s="82"/>
      <c r="F208" s="83">
        <f>SUM(F190:F206)</f>
        <v>0</v>
      </c>
      <c r="G208" s="86" t="str">
        <f>IF(OR(C208="",C208=0),"",IFERROR(IF(C208&gt;0,F208/C208,F208/0.01),0))</f>
        <v/>
      </c>
      <c r="H208" s="81">
        <f>SUM(H190:H206)</f>
        <v>0</v>
      </c>
      <c r="I208" s="89">
        <f>SUM(I190:I206)</f>
        <v>0</v>
      </c>
      <c r="J208" s="87"/>
      <c r="K208" s="83">
        <f>SUM(K190:K206)</f>
        <v>0</v>
      </c>
      <c r="L208" s="86" t="str">
        <f>IF(OR(H208="",H208=0),"",IFERROR(IF(H208&gt;0,K208/H208,K208/0.01),0))</f>
        <v/>
      </c>
      <c r="M208" s="81">
        <f>SUM(M190:M206)</f>
        <v>0</v>
      </c>
      <c r="N208" s="89">
        <f>SUM(N190:N206)</f>
        <v>0</v>
      </c>
      <c r="O208" s="87"/>
      <c r="P208" s="83">
        <f>SUM(P190:P206)</f>
        <v>0</v>
      </c>
      <c r="Q208" s="86" t="str">
        <f>IF(OR(M208="",M208=0),"",IFERROR(IF(M208&gt;0,P208/M208,P208/0.01),0))</f>
        <v/>
      </c>
      <c r="R208" s="81">
        <f>SUM(R190:R206)</f>
        <v>0</v>
      </c>
      <c r="S208" s="89">
        <f>SUM(S190:S206)</f>
        <v>0</v>
      </c>
      <c r="T208" s="87"/>
      <c r="U208" s="83">
        <f>SUM(U190:U206)</f>
        <v>0</v>
      </c>
      <c r="V208" s="85" t="str">
        <f>IF(OR(R208="",R208=0),"",IFERROR(IF(R208&gt;0,U208/R208,U208/0.01),0))</f>
        <v/>
      </c>
    </row>
    <row r="209" spans="1:22" ht="6" customHeight="1" thickTop="1" thickBot="1" x14ac:dyDescent="0.5">
      <c r="B209" s="90"/>
      <c r="D209" s="90"/>
      <c r="I209" s="90"/>
      <c r="N209" s="90"/>
      <c r="S209" s="90"/>
    </row>
    <row r="210" spans="1:22" ht="14.65" thickTop="1" thickBot="1" x14ac:dyDescent="0.5">
      <c r="A210" s="7"/>
      <c r="B210" s="88" t="str">
        <f>LookUp!$C$2</f>
        <v>SDA/Irregularity (grant can be re-used)</v>
      </c>
      <c r="C210" s="91"/>
      <c r="D210" s="92">
        <f>SUMPRODUCT(--(LEFT(SDAQuarters,4)=LEFT('Quarterly Breakdown'!$B186,4)),--(RIGHT(SDAQuarters,2)=LEFT(C188,2)),--(SDAOutcome=$B210),SDAAmount)</f>
        <v>0</v>
      </c>
      <c r="H210" s="7"/>
      <c r="I210" s="92">
        <f>SUMPRODUCT(--(LEFT(SDAQuarters,4)=LEFT('Quarterly Breakdown'!$B186,4)),--(RIGHT(SDAQuarters,2)=LEFT(H188,2)),--(SDAOutcome=$B210),SDAAmount)</f>
        <v>0</v>
      </c>
      <c r="M210" s="7"/>
      <c r="N210" s="92">
        <f>SUMPRODUCT(--(LEFT(SDAQuarters,4)=LEFT('Quarterly Breakdown'!$B186,4)),--(RIGHT(SDAQuarters,2)=LEFT(M188,2)),--(SDAOutcome=$B210),SDAAmount)</f>
        <v>0</v>
      </c>
      <c r="R210" s="7"/>
      <c r="S210" s="92">
        <f>SUMPRODUCT(--(LEFT(SDAQuarters,4)=LEFT('Quarterly Breakdown'!$B186,4)),--(RIGHT(SDAQuarters,2)=LEFT(R188,2)),--(SDAOutcome=$B210),SDAAmount)</f>
        <v>0</v>
      </c>
    </row>
    <row r="211" spans="1:22" ht="14.65" thickTop="1" thickBot="1" x14ac:dyDescent="0.5">
      <c r="A211" s="7"/>
      <c r="B211" s="88" t="str">
        <f>LookUp!$C$3</f>
        <v>Irregularity (grant reduced by MA)</v>
      </c>
      <c r="C211" s="91"/>
      <c r="D211" s="92">
        <f>SUMPRODUCT(--(LEFT(SDAQuarters,4)=LEFT('Quarterly Breakdown'!$B186,4)),--(RIGHT(SDAQuarters,2)=LEFT(C188,2)),--(SDAOutcome=$B211),SDAAmount)</f>
        <v>0</v>
      </c>
      <c r="H211" s="7"/>
      <c r="I211" s="92">
        <f>SUMPRODUCT(--(LEFT(SDAQuarters,4)=LEFT('Quarterly Breakdown'!$B186,4)),--(RIGHT(SDAQuarters,2)=LEFT(H188,2)),--(SDAOutcome=$B211),SDAAmount)</f>
        <v>0</v>
      </c>
      <c r="M211" s="7"/>
      <c r="N211" s="92">
        <f>SUMPRODUCT(--(LEFT(SDAQuarters,4)=LEFT('Quarterly Breakdown'!$B186,4)),--(RIGHT(SDAQuarters,2)=LEFT(M188,2)),--(SDAOutcome=$B211),SDAAmount)</f>
        <v>0</v>
      </c>
      <c r="R211" s="7"/>
      <c r="S211" s="92">
        <f>SUMPRODUCT(--(LEFT(SDAQuarters,4)=LEFT('Quarterly Breakdown'!$B186,4)),--(RIGHT(SDAQuarters,2)=LEFT(R188,2)),--(SDAOutcome=$B211),SDAAmount)</f>
        <v>0</v>
      </c>
    </row>
    <row r="212" spans="1:22" ht="6" customHeight="1" thickTop="1" thickBot="1" x14ac:dyDescent="0.5">
      <c r="B212" s="79"/>
      <c r="D212" s="93"/>
      <c r="I212" s="93"/>
      <c r="N212" s="93"/>
      <c r="S212" s="93"/>
    </row>
    <row r="213" spans="1:22" ht="14.65" thickTop="1" thickBot="1" x14ac:dyDescent="0.5">
      <c r="A213" s="7"/>
      <c r="B213" s="88" t="s">
        <v>84</v>
      </c>
      <c r="C213" s="91"/>
      <c r="D213" s="92">
        <f>D208-SUM(D210:D211)</f>
        <v>0</v>
      </c>
      <c r="H213" s="7"/>
      <c r="I213" s="92">
        <f>I208-SUM(I210:I211)</f>
        <v>0</v>
      </c>
      <c r="M213" s="7"/>
      <c r="N213" s="92">
        <f>N208-SUM(N210:N211)</f>
        <v>0</v>
      </c>
      <c r="R213" s="7"/>
      <c r="S213" s="92">
        <f>S208-SUM(S210:S211)</f>
        <v>0</v>
      </c>
    </row>
    <row r="214" spans="1:22" ht="6" customHeight="1" thickTop="1" thickBot="1" x14ac:dyDescent="0.5">
      <c r="B214" s="90"/>
      <c r="D214" s="90"/>
      <c r="I214" s="90"/>
      <c r="N214" s="90"/>
      <c r="S214" s="90"/>
    </row>
    <row r="215" spans="1:22" ht="14.25" thickTop="1" x14ac:dyDescent="0.45">
      <c r="A215" s="7"/>
      <c r="B215" s="94" t="s">
        <v>73</v>
      </c>
      <c r="C215" s="91"/>
      <c r="D215" s="96">
        <f>SUMIFS('Front Sheet'!$E$37:$E$79,'Front Sheet'!$AB$37:$AB$79,"2021",'Front Sheet'!$AA$37:$AA$79,"Q1")</f>
        <v>0</v>
      </c>
      <c r="E215" s="23"/>
      <c r="H215" s="7"/>
      <c r="I215" s="96">
        <f>SUMIFS('Front Sheet'!$E$37:$E$79,'Front Sheet'!$AB$37:$AB$79,"2021",'Front Sheet'!$AA$37:$AA$79,"Q2")</f>
        <v>0</v>
      </c>
      <c r="M215" s="7"/>
      <c r="N215" s="96">
        <f>SUMIFS('Front Sheet'!$E$37:$E$79,'Front Sheet'!$AB$37:$AB$79,"2021",'Front Sheet'!$AA$37:$AA$79,"Q3")</f>
        <v>0</v>
      </c>
      <c r="R215" s="7"/>
      <c r="S215" s="96">
        <f>SUMIFS('Front Sheet'!$E$37:$E$79,'Front Sheet'!$AB$37:$AB$79,"2021",'Front Sheet'!$AA$37:$AA$79,"Q4")</f>
        <v>0</v>
      </c>
    </row>
    <row r="216" spans="1:22" ht="14.25" thickBot="1" x14ac:dyDescent="0.5">
      <c r="A216" s="7"/>
      <c r="B216" s="98" t="s">
        <v>74</v>
      </c>
      <c r="C216" s="91"/>
      <c r="D216" s="99">
        <f>IF('Front Sheet'!$F$19&gt;=E189,D215-D213,0)</f>
        <v>0</v>
      </c>
      <c r="H216" s="7"/>
      <c r="I216" s="99">
        <f>IF('Front Sheet'!$F$19&gt;=J189,I215-I213,0)</f>
        <v>0</v>
      </c>
      <c r="M216" s="7"/>
      <c r="N216" s="99">
        <f>IF('Front Sheet'!$F$19&gt;=O189,N215-N213,0)</f>
        <v>0</v>
      </c>
      <c r="R216" s="7"/>
      <c r="S216" s="99">
        <f>IF('Front Sheet'!$F$19&gt;=T189,S215-S213,0)</f>
        <v>0</v>
      </c>
    </row>
    <row r="217" spans="1:22" ht="6" customHeight="1" thickTop="1" thickBot="1" x14ac:dyDescent="0.5">
      <c r="B217" s="90"/>
      <c r="D217" s="90"/>
      <c r="I217" s="90"/>
      <c r="N217" s="90"/>
      <c r="S217" s="90"/>
    </row>
    <row r="218" spans="1:22" ht="14.25" thickTop="1" x14ac:dyDescent="0.45">
      <c r="A218" s="7"/>
      <c r="B218" s="94" t="s">
        <v>78</v>
      </c>
      <c r="C218" s="91"/>
      <c r="D218" s="96">
        <f>IF('Front Sheet'!$F$19&gt;=E189,S182+D215,0)</f>
        <v>0</v>
      </c>
      <c r="H218" s="7"/>
      <c r="I218" s="96">
        <f>IF('Front Sheet'!$F$19&gt;=J189,D218+I215,0)</f>
        <v>0</v>
      </c>
      <c r="M218" s="7"/>
      <c r="N218" s="96">
        <f>IF('Front Sheet'!$F$19&gt;=O189,I218+N215,0)</f>
        <v>0</v>
      </c>
      <c r="R218" s="7"/>
      <c r="S218" s="96">
        <f>IF('Front Sheet'!$F$19&gt;=T189,N218+S215,0)</f>
        <v>0</v>
      </c>
    </row>
    <row r="219" spans="1:22" ht="14.25" thickBot="1" x14ac:dyDescent="0.5">
      <c r="A219" s="7"/>
      <c r="B219" s="95" t="s">
        <v>105</v>
      </c>
      <c r="C219" s="91"/>
      <c r="D219" s="97">
        <f>IF('Front Sheet'!$F$19&gt;=E189,S183+D216,0)</f>
        <v>0</v>
      </c>
      <c r="H219" s="7"/>
      <c r="I219" s="97">
        <f>IF('Front Sheet'!$F$19&gt;=J189,D219+I216,0)</f>
        <v>0</v>
      </c>
      <c r="M219" s="7"/>
      <c r="N219" s="97">
        <f>IF('Front Sheet'!$F$19&gt;=O189,I219+N216,0)</f>
        <v>0</v>
      </c>
      <c r="R219" s="7"/>
      <c r="S219" s="97">
        <f>IF('Front Sheet'!$F$19&gt;=T189,N219+S216,0)</f>
        <v>0</v>
      </c>
    </row>
    <row r="220" spans="1:22" ht="14.25" thickTop="1" x14ac:dyDescent="0.45"/>
    <row r="222" spans="1:22" ht="18" x14ac:dyDescent="0.55000000000000004">
      <c r="B222" s="58" t="s">
        <v>98</v>
      </c>
    </row>
    <row r="223" spans="1:22" ht="14.25" thickBot="1" x14ac:dyDescent="0.5">
      <c r="C223" s="7"/>
      <c r="D223" s="7"/>
      <c r="E223" s="7"/>
      <c r="F223" s="7"/>
      <c r="G223" s="7"/>
      <c r="H223" s="7"/>
      <c r="I223" s="7"/>
      <c r="J223" s="7"/>
      <c r="K223" s="7"/>
      <c r="L223" s="7"/>
      <c r="M223" s="7"/>
      <c r="N223" s="7"/>
      <c r="O223" s="7"/>
      <c r="P223" s="7"/>
      <c r="Q223" s="7"/>
      <c r="R223" s="7"/>
      <c r="S223" s="7"/>
      <c r="T223" s="7"/>
      <c r="U223" s="7"/>
      <c r="V223" s="7"/>
    </row>
    <row r="224" spans="1:22" ht="15.75" customHeight="1" thickTop="1" thickBot="1" x14ac:dyDescent="0.5">
      <c r="B224" s="7"/>
      <c r="C224" s="162" t="s">
        <v>31</v>
      </c>
      <c r="D224" s="163"/>
      <c r="E224" s="163"/>
      <c r="F224" s="163"/>
      <c r="G224" s="163"/>
      <c r="H224" s="162" t="s">
        <v>30</v>
      </c>
      <c r="I224" s="163"/>
      <c r="J224" s="163"/>
      <c r="K224" s="163"/>
      <c r="L224" s="163"/>
      <c r="M224" s="162" t="s">
        <v>32</v>
      </c>
      <c r="N224" s="163"/>
      <c r="O224" s="163"/>
      <c r="P224" s="163"/>
      <c r="Q224" s="163"/>
      <c r="R224" s="162" t="s">
        <v>33</v>
      </c>
      <c r="S224" s="163"/>
      <c r="T224" s="163"/>
      <c r="U224" s="163"/>
      <c r="V224" s="164"/>
    </row>
    <row r="225" spans="1:22" ht="14.65" thickTop="1" thickBot="1" x14ac:dyDescent="0.5">
      <c r="A225" s="7"/>
      <c r="B225" s="59" t="s">
        <v>27</v>
      </c>
      <c r="C225" s="60" t="s">
        <v>72</v>
      </c>
      <c r="D225" s="61" t="str">
        <f>IF('Front Sheet'!$F$19&gt;=E225,"Actual","Revised Forecast")</f>
        <v>Revised Forecast</v>
      </c>
      <c r="E225" s="62">
        <v>44651</v>
      </c>
      <c r="F225" s="61" t="s">
        <v>13</v>
      </c>
      <c r="G225" s="61" t="s">
        <v>29</v>
      </c>
      <c r="H225" s="60" t="s">
        <v>72</v>
      </c>
      <c r="I225" s="61" t="str">
        <f>IF('Front Sheet'!$F$19&gt;=J225,"Actual","Revised Forecast")</f>
        <v>Revised Forecast</v>
      </c>
      <c r="J225" s="63">
        <v>44742</v>
      </c>
      <c r="K225" s="61" t="s">
        <v>13</v>
      </c>
      <c r="L225" s="61" t="s">
        <v>29</v>
      </c>
      <c r="M225" s="60" t="s">
        <v>72</v>
      </c>
      <c r="N225" s="61" t="str">
        <f>IF('Front Sheet'!$F$19&gt;=O225,"Actual","Revised Forecast")</f>
        <v>Revised Forecast</v>
      </c>
      <c r="O225" s="63">
        <v>44834</v>
      </c>
      <c r="P225" s="61" t="s">
        <v>13</v>
      </c>
      <c r="Q225" s="61" t="s">
        <v>29</v>
      </c>
      <c r="R225" s="60" t="s">
        <v>72</v>
      </c>
      <c r="S225" s="61" t="str">
        <f>IF('Front Sheet'!$F$19&gt;=T225,"Actual","Revised Forecast")</f>
        <v>Revised Forecast</v>
      </c>
      <c r="T225" s="63">
        <v>44926</v>
      </c>
      <c r="U225" s="61" t="s">
        <v>13</v>
      </c>
      <c r="V225" s="64" t="s">
        <v>29</v>
      </c>
    </row>
    <row r="226" spans="1:22" ht="14.25" thickTop="1" x14ac:dyDescent="0.45">
      <c r="A226" s="7"/>
      <c r="B226" s="65" t="s">
        <v>79</v>
      </c>
      <c r="C226" s="66"/>
      <c r="D226" s="67"/>
      <c r="E226" s="68"/>
      <c r="F226" s="69">
        <f t="shared" ref="F226:F242" si="48">C226-D226</f>
        <v>0</v>
      </c>
      <c r="G226" s="70" t="str">
        <f t="shared" ref="G226:G242" si="49">IF(OR(C226="",C226=0),"",IFERROR(IF(C226&gt;0,F226/C226,F226/0.01),0))</f>
        <v/>
      </c>
      <c r="H226" s="66"/>
      <c r="I226" s="67"/>
      <c r="J226" s="68"/>
      <c r="K226" s="69">
        <f t="shared" ref="K226:K242" si="50">H226-I226</f>
        <v>0</v>
      </c>
      <c r="L226" s="70" t="str">
        <f t="shared" ref="L226:L242" si="51">IF(OR(H226="",H226=0),"",IFERROR(IF(H226&gt;0,K226/H226,K226/0.01),0))</f>
        <v/>
      </c>
      <c r="M226" s="66"/>
      <c r="N226" s="67"/>
      <c r="O226" s="68"/>
      <c r="P226" s="69">
        <f t="shared" ref="P226:P242" si="52">M226-N226</f>
        <v>0</v>
      </c>
      <c r="Q226" s="70" t="str">
        <f t="shared" ref="Q226:Q242" si="53">IF(OR(M226="",M226=0),"",IFERROR(IF(M226&gt;0,P226/M226,P226/0.01),0))</f>
        <v/>
      </c>
      <c r="R226" s="66"/>
      <c r="S226" s="67"/>
      <c r="T226" s="68"/>
      <c r="U226" s="69">
        <f t="shared" ref="U226:U242" si="54">R226-S226</f>
        <v>0</v>
      </c>
      <c r="V226" s="71" t="str">
        <f t="shared" ref="V226:V242" si="55">IF(OR(R226="",R226=0),"",IFERROR(IF(R226&gt;0,U226/R226,U226/0.01),0))</f>
        <v/>
      </c>
    </row>
    <row r="227" spans="1:22" x14ac:dyDescent="0.45">
      <c r="A227" s="7"/>
      <c r="B227" s="72" t="s">
        <v>80</v>
      </c>
      <c r="C227" s="73"/>
      <c r="D227" s="74"/>
      <c r="E227" s="75"/>
      <c r="F227" s="76">
        <f t="shared" si="48"/>
        <v>0</v>
      </c>
      <c r="G227" s="77" t="str">
        <f t="shared" si="49"/>
        <v/>
      </c>
      <c r="H227" s="73"/>
      <c r="I227" s="74"/>
      <c r="J227" s="75"/>
      <c r="K227" s="76">
        <f t="shared" si="50"/>
        <v>0</v>
      </c>
      <c r="L227" s="77" t="str">
        <f t="shared" si="51"/>
        <v/>
      </c>
      <c r="M227" s="73"/>
      <c r="N227" s="74"/>
      <c r="O227" s="75"/>
      <c r="P227" s="76">
        <f t="shared" si="52"/>
        <v>0</v>
      </c>
      <c r="Q227" s="77" t="str">
        <f t="shared" si="53"/>
        <v/>
      </c>
      <c r="R227" s="73"/>
      <c r="S227" s="74"/>
      <c r="T227" s="75"/>
      <c r="U227" s="76">
        <f t="shared" si="54"/>
        <v>0</v>
      </c>
      <c r="V227" s="78" t="str">
        <f t="shared" si="55"/>
        <v/>
      </c>
    </row>
    <row r="228" spans="1:22" x14ac:dyDescent="0.45">
      <c r="A228" s="7"/>
      <c r="B228" s="72" t="s">
        <v>81</v>
      </c>
      <c r="C228" s="73"/>
      <c r="D228" s="74"/>
      <c r="E228" s="75"/>
      <c r="F228" s="76">
        <f t="shared" si="48"/>
        <v>0</v>
      </c>
      <c r="G228" s="77" t="str">
        <f t="shared" si="49"/>
        <v/>
      </c>
      <c r="H228" s="73"/>
      <c r="I228" s="74"/>
      <c r="J228" s="75"/>
      <c r="K228" s="76">
        <f t="shared" si="50"/>
        <v>0</v>
      </c>
      <c r="L228" s="77" t="str">
        <f t="shared" si="51"/>
        <v/>
      </c>
      <c r="M228" s="73"/>
      <c r="N228" s="74"/>
      <c r="O228" s="75"/>
      <c r="P228" s="76">
        <f t="shared" si="52"/>
        <v>0</v>
      </c>
      <c r="Q228" s="77" t="str">
        <f t="shared" si="53"/>
        <v/>
      </c>
      <c r="R228" s="73"/>
      <c r="S228" s="74"/>
      <c r="T228" s="75"/>
      <c r="U228" s="76">
        <f t="shared" si="54"/>
        <v>0</v>
      </c>
      <c r="V228" s="78" t="str">
        <f t="shared" si="55"/>
        <v/>
      </c>
    </row>
    <row r="229" spans="1:22" x14ac:dyDescent="0.45">
      <c r="A229" s="7"/>
      <c r="B229" s="72" t="s">
        <v>82</v>
      </c>
      <c r="C229" s="73"/>
      <c r="D229" s="74"/>
      <c r="E229" s="75"/>
      <c r="F229" s="76">
        <f t="shared" si="48"/>
        <v>0</v>
      </c>
      <c r="G229" s="77" t="str">
        <f t="shared" si="49"/>
        <v/>
      </c>
      <c r="H229" s="73"/>
      <c r="I229" s="74"/>
      <c r="J229" s="75"/>
      <c r="K229" s="76">
        <f t="shared" si="50"/>
        <v>0</v>
      </c>
      <c r="L229" s="77" t="str">
        <f t="shared" si="51"/>
        <v/>
      </c>
      <c r="M229" s="73"/>
      <c r="N229" s="74"/>
      <c r="O229" s="75"/>
      <c r="P229" s="76">
        <f t="shared" si="52"/>
        <v>0</v>
      </c>
      <c r="Q229" s="77" t="str">
        <f t="shared" si="53"/>
        <v/>
      </c>
      <c r="R229" s="73"/>
      <c r="S229" s="74"/>
      <c r="T229" s="75"/>
      <c r="U229" s="76">
        <f t="shared" si="54"/>
        <v>0</v>
      </c>
      <c r="V229" s="78" t="str">
        <f t="shared" si="55"/>
        <v/>
      </c>
    </row>
    <row r="230" spans="1:22" x14ac:dyDescent="0.45">
      <c r="A230" s="7"/>
      <c r="B230" s="72" t="s">
        <v>15</v>
      </c>
      <c r="C230" s="73"/>
      <c r="D230" s="74"/>
      <c r="E230" s="75"/>
      <c r="F230" s="76">
        <f t="shared" si="48"/>
        <v>0</v>
      </c>
      <c r="G230" s="77" t="str">
        <f t="shared" si="49"/>
        <v/>
      </c>
      <c r="H230" s="73"/>
      <c r="I230" s="74"/>
      <c r="J230" s="75"/>
      <c r="K230" s="76">
        <f t="shared" si="50"/>
        <v>0</v>
      </c>
      <c r="L230" s="77" t="str">
        <f t="shared" si="51"/>
        <v/>
      </c>
      <c r="M230" s="73"/>
      <c r="N230" s="74"/>
      <c r="O230" s="75"/>
      <c r="P230" s="76">
        <f t="shared" si="52"/>
        <v>0</v>
      </c>
      <c r="Q230" s="77" t="str">
        <f t="shared" si="53"/>
        <v/>
      </c>
      <c r="R230" s="73"/>
      <c r="S230" s="74"/>
      <c r="T230" s="75"/>
      <c r="U230" s="76">
        <f t="shared" si="54"/>
        <v>0</v>
      </c>
      <c r="V230" s="78" t="str">
        <f t="shared" si="55"/>
        <v/>
      </c>
    </row>
    <row r="231" spans="1:22" x14ac:dyDescent="0.45">
      <c r="A231" s="7"/>
      <c r="B231" s="72" t="s">
        <v>16</v>
      </c>
      <c r="C231" s="73"/>
      <c r="D231" s="74"/>
      <c r="E231" s="75"/>
      <c r="F231" s="76">
        <f t="shared" si="48"/>
        <v>0</v>
      </c>
      <c r="G231" s="77" t="str">
        <f t="shared" si="49"/>
        <v/>
      </c>
      <c r="H231" s="73"/>
      <c r="I231" s="74"/>
      <c r="J231" s="75"/>
      <c r="K231" s="76">
        <f t="shared" si="50"/>
        <v>0</v>
      </c>
      <c r="L231" s="77" t="str">
        <f t="shared" si="51"/>
        <v/>
      </c>
      <c r="M231" s="73"/>
      <c r="N231" s="74"/>
      <c r="O231" s="75"/>
      <c r="P231" s="76">
        <f t="shared" si="52"/>
        <v>0</v>
      </c>
      <c r="Q231" s="77" t="str">
        <f t="shared" si="53"/>
        <v/>
      </c>
      <c r="R231" s="73"/>
      <c r="S231" s="74"/>
      <c r="T231" s="75"/>
      <c r="U231" s="76">
        <f t="shared" si="54"/>
        <v>0</v>
      </c>
      <c r="V231" s="78" t="str">
        <f t="shared" si="55"/>
        <v/>
      </c>
    </row>
    <row r="232" spans="1:22" x14ac:dyDescent="0.45">
      <c r="A232" s="7"/>
      <c r="B232" s="72" t="s">
        <v>17</v>
      </c>
      <c r="C232" s="73"/>
      <c r="D232" s="74"/>
      <c r="E232" s="75"/>
      <c r="F232" s="76">
        <f t="shared" si="48"/>
        <v>0</v>
      </c>
      <c r="G232" s="77" t="str">
        <f t="shared" si="49"/>
        <v/>
      </c>
      <c r="H232" s="73"/>
      <c r="I232" s="74"/>
      <c r="J232" s="75"/>
      <c r="K232" s="76">
        <f t="shared" si="50"/>
        <v>0</v>
      </c>
      <c r="L232" s="77" t="str">
        <f t="shared" si="51"/>
        <v/>
      </c>
      <c r="M232" s="73"/>
      <c r="N232" s="74"/>
      <c r="O232" s="75"/>
      <c r="P232" s="76">
        <f t="shared" si="52"/>
        <v>0</v>
      </c>
      <c r="Q232" s="77" t="str">
        <f t="shared" si="53"/>
        <v/>
      </c>
      <c r="R232" s="73"/>
      <c r="S232" s="74"/>
      <c r="T232" s="75"/>
      <c r="U232" s="76">
        <f t="shared" si="54"/>
        <v>0</v>
      </c>
      <c r="V232" s="78" t="str">
        <f t="shared" si="55"/>
        <v/>
      </c>
    </row>
    <row r="233" spans="1:22" x14ac:dyDescent="0.45">
      <c r="A233" s="7"/>
      <c r="B233" s="72" t="s">
        <v>18</v>
      </c>
      <c r="C233" s="73"/>
      <c r="D233" s="74"/>
      <c r="E233" s="75"/>
      <c r="F233" s="76">
        <f t="shared" si="48"/>
        <v>0</v>
      </c>
      <c r="G233" s="77" t="str">
        <f t="shared" si="49"/>
        <v/>
      </c>
      <c r="H233" s="73"/>
      <c r="I233" s="74"/>
      <c r="J233" s="75"/>
      <c r="K233" s="76">
        <f t="shared" si="50"/>
        <v>0</v>
      </c>
      <c r="L233" s="77" t="str">
        <f t="shared" si="51"/>
        <v/>
      </c>
      <c r="M233" s="73"/>
      <c r="N233" s="74"/>
      <c r="O233" s="75"/>
      <c r="P233" s="76">
        <f t="shared" si="52"/>
        <v>0</v>
      </c>
      <c r="Q233" s="77" t="str">
        <f t="shared" si="53"/>
        <v/>
      </c>
      <c r="R233" s="73"/>
      <c r="S233" s="74"/>
      <c r="T233" s="75"/>
      <c r="U233" s="76">
        <f t="shared" si="54"/>
        <v>0</v>
      </c>
      <c r="V233" s="78" t="str">
        <f t="shared" si="55"/>
        <v/>
      </c>
    </row>
    <row r="234" spans="1:22" x14ac:dyDescent="0.45">
      <c r="A234" s="7"/>
      <c r="B234" s="72" t="s">
        <v>19</v>
      </c>
      <c r="C234" s="73"/>
      <c r="D234" s="74"/>
      <c r="E234" s="75"/>
      <c r="F234" s="76">
        <f t="shared" si="48"/>
        <v>0</v>
      </c>
      <c r="G234" s="77" t="str">
        <f t="shared" si="49"/>
        <v/>
      </c>
      <c r="H234" s="73"/>
      <c r="I234" s="74"/>
      <c r="J234" s="75"/>
      <c r="K234" s="76">
        <f t="shared" si="50"/>
        <v>0</v>
      </c>
      <c r="L234" s="77" t="str">
        <f t="shared" si="51"/>
        <v/>
      </c>
      <c r="M234" s="73"/>
      <c r="N234" s="74"/>
      <c r="O234" s="75"/>
      <c r="P234" s="76">
        <f t="shared" si="52"/>
        <v>0</v>
      </c>
      <c r="Q234" s="77" t="str">
        <f t="shared" si="53"/>
        <v/>
      </c>
      <c r="R234" s="73"/>
      <c r="S234" s="74"/>
      <c r="T234" s="75"/>
      <c r="U234" s="76">
        <f t="shared" si="54"/>
        <v>0</v>
      </c>
      <c r="V234" s="78" t="str">
        <f t="shared" si="55"/>
        <v/>
      </c>
    </row>
    <row r="235" spans="1:22" x14ac:dyDescent="0.45">
      <c r="A235" s="7"/>
      <c r="B235" s="72" t="s">
        <v>20</v>
      </c>
      <c r="C235" s="73"/>
      <c r="D235" s="74"/>
      <c r="E235" s="75"/>
      <c r="F235" s="76">
        <f t="shared" si="48"/>
        <v>0</v>
      </c>
      <c r="G235" s="77" t="str">
        <f t="shared" si="49"/>
        <v/>
      </c>
      <c r="H235" s="73"/>
      <c r="I235" s="74"/>
      <c r="J235" s="75"/>
      <c r="K235" s="76">
        <f t="shared" si="50"/>
        <v>0</v>
      </c>
      <c r="L235" s="77" t="str">
        <f t="shared" si="51"/>
        <v/>
      </c>
      <c r="M235" s="73"/>
      <c r="N235" s="74"/>
      <c r="O235" s="75"/>
      <c r="P235" s="76">
        <f t="shared" si="52"/>
        <v>0</v>
      </c>
      <c r="Q235" s="77" t="str">
        <f t="shared" si="53"/>
        <v/>
      </c>
      <c r="R235" s="73"/>
      <c r="S235" s="74"/>
      <c r="T235" s="75"/>
      <c r="U235" s="76">
        <f t="shared" si="54"/>
        <v>0</v>
      </c>
      <c r="V235" s="78" t="str">
        <f t="shared" si="55"/>
        <v/>
      </c>
    </row>
    <row r="236" spans="1:22" x14ac:dyDescent="0.45">
      <c r="A236" s="7"/>
      <c r="B236" s="72" t="s">
        <v>21</v>
      </c>
      <c r="C236" s="73"/>
      <c r="D236" s="74"/>
      <c r="E236" s="75"/>
      <c r="F236" s="76">
        <f t="shared" si="48"/>
        <v>0</v>
      </c>
      <c r="G236" s="77" t="str">
        <f t="shared" si="49"/>
        <v/>
      </c>
      <c r="H236" s="73"/>
      <c r="I236" s="74"/>
      <c r="J236" s="75"/>
      <c r="K236" s="76">
        <f t="shared" si="50"/>
        <v>0</v>
      </c>
      <c r="L236" s="77" t="str">
        <f t="shared" si="51"/>
        <v/>
      </c>
      <c r="M236" s="73"/>
      <c r="N236" s="74"/>
      <c r="O236" s="75"/>
      <c r="P236" s="76">
        <f t="shared" si="52"/>
        <v>0</v>
      </c>
      <c r="Q236" s="77" t="str">
        <f t="shared" si="53"/>
        <v/>
      </c>
      <c r="R236" s="73"/>
      <c r="S236" s="74"/>
      <c r="T236" s="75"/>
      <c r="U236" s="76">
        <f t="shared" si="54"/>
        <v>0</v>
      </c>
      <c r="V236" s="78" t="str">
        <f t="shared" si="55"/>
        <v/>
      </c>
    </row>
    <row r="237" spans="1:22" x14ac:dyDescent="0.45">
      <c r="A237" s="7"/>
      <c r="B237" s="72" t="s">
        <v>59</v>
      </c>
      <c r="C237" s="73"/>
      <c r="D237" s="74"/>
      <c r="E237" s="75"/>
      <c r="F237" s="76">
        <f t="shared" si="48"/>
        <v>0</v>
      </c>
      <c r="G237" s="77" t="str">
        <f t="shared" si="49"/>
        <v/>
      </c>
      <c r="H237" s="73"/>
      <c r="I237" s="74"/>
      <c r="J237" s="75"/>
      <c r="K237" s="76">
        <f t="shared" si="50"/>
        <v>0</v>
      </c>
      <c r="L237" s="77" t="str">
        <f t="shared" si="51"/>
        <v/>
      </c>
      <c r="M237" s="73"/>
      <c r="N237" s="74"/>
      <c r="O237" s="75"/>
      <c r="P237" s="76">
        <f t="shared" si="52"/>
        <v>0</v>
      </c>
      <c r="Q237" s="77" t="str">
        <f t="shared" si="53"/>
        <v/>
      </c>
      <c r="R237" s="73"/>
      <c r="S237" s="74"/>
      <c r="T237" s="75"/>
      <c r="U237" s="76">
        <f t="shared" si="54"/>
        <v>0</v>
      </c>
      <c r="V237" s="78" t="str">
        <f t="shared" si="55"/>
        <v/>
      </c>
    </row>
    <row r="238" spans="1:22" x14ac:dyDescent="0.45">
      <c r="A238" s="7"/>
      <c r="B238" s="72" t="s">
        <v>22</v>
      </c>
      <c r="C238" s="73"/>
      <c r="D238" s="74"/>
      <c r="E238" s="75"/>
      <c r="F238" s="76">
        <f t="shared" si="48"/>
        <v>0</v>
      </c>
      <c r="G238" s="77" t="str">
        <f t="shared" si="49"/>
        <v/>
      </c>
      <c r="H238" s="73"/>
      <c r="I238" s="74"/>
      <c r="J238" s="75"/>
      <c r="K238" s="76">
        <f t="shared" si="50"/>
        <v>0</v>
      </c>
      <c r="L238" s="77" t="str">
        <f t="shared" si="51"/>
        <v/>
      </c>
      <c r="M238" s="73"/>
      <c r="N238" s="74"/>
      <c r="O238" s="75"/>
      <c r="P238" s="76">
        <f t="shared" si="52"/>
        <v>0</v>
      </c>
      <c r="Q238" s="77" t="str">
        <f t="shared" si="53"/>
        <v/>
      </c>
      <c r="R238" s="73"/>
      <c r="S238" s="74"/>
      <c r="T238" s="75"/>
      <c r="U238" s="76">
        <f t="shared" si="54"/>
        <v>0</v>
      </c>
      <c r="V238" s="78" t="str">
        <f t="shared" si="55"/>
        <v/>
      </c>
    </row>
    <row r="239" spans="1:22" x14ac:dyDescent="0.45">
      <c r="A239" s="7"/>
      <c r="B239" s="72" t="s">
        <v>23</v>
      </c>
      <c r="C239" s="73"/>
      <c r="D239" s="74"/>
      <c r="E239" s="75"/>
      <c r="F239" s="76">
        <f t="shared" si="48"/>
        <v>0</v>
      </c>
      <c r="G239" s="77" t="str">
        <f t="shared" si="49"/>
        <v/>
      </c>
      <c r="H239" s="73"/>
      <c r="I239" s="74"/>
      <c r="J239" s="75"/>
      <c r="K239" s="76">
        <f t="shared" si="50"/>
        <v>0</v>
      </c>
      <c r="L239" s="77" t="str">
        <f t="shared" si="51"/>
        <v/>
      </c>
      <c r="M239" s="73"/>
      <c r="N239" s="74"/>
      <c r="O239" s="75"/>
      <c r="P239" s="76">
        <f t="shared" si="52"/>
        <v>0</v>
      </c>
      <c r="Q239" s="77" t="str">
        <f t="shared" si="53"/>
        <v/>
      </c>
      <c r="R239" s="73"/>
      <c r="S239" s="74"/>
      <c r="T239" s="75"/>
      <c r="U239" s="76">
        <f t="shared" si="54"/>
        <v>0</v>
      </c>
      <c r="V239" s="78" t="str">
        <f t="shared" si="55"/>
        <v/>
      </c>
    </row>
    <row r="240" spans="1:22" x14ac:dyDescent="0.45">
      <c r="A240" s="7"/>
      <c r="B240" s="72" t="s">
        <v>24</v>
      </c>
      <c r="C240" s="73"/>
      <c r="D240" s="74"/>
      <c r="E240" s="75"/>
      <c r="F240" s="76">
        <f t="shared" si="48"/>
        <v>0</v>
      </c>
      <c r="G240" s="77" t="str">
        <f t="shared" si="49"/>
        <v/>
      </c>
      <c r="H240" s="73"/>
      <c r="I240" s="74"/>
      <c r="J240" s="75"/>
      <c r="K240" s="76">
        <f t="shared" si="50"/>
        <v>0</v>
      </c>
      <c r="L240" s="77" t="str">
        <f t="shared" si="51"/>
        <v/>
      </c>
      <c r="M240" s="73"/>
      <c r="N240" s="74"/>
      <c r="O240" s="75"/>
      <c r="P240" s="76">
        <f t="shared" si="52"/>
        <v>0</v>
      </c>
      <c r="Q240" s="77" t="str">
        <f t="shared" si="53"/>
        <v/>
      </c>
      <c r="R240" s="73"/>
      <c r="S240" s="74"/>
      <c r="T240" s="75"/>
      <c r="U240" s="76">
        <f t="shared" si="54"/>
        <v>0</v>
      </c>
      <c r="V240" s="78" t="str">
        <f t="shared" si="55"/>
        <v/>
      </c>
    </row>
    <row r="241" spans="1:22" x14ac:dyDescent="0.45">
      <c r="A241" s="7"/>
      <c r="B241" s="72" t="s">
        <v>25</v>
      </c>
      <c r="C241" s="73"/>
      <c r="D241" s="74"/>
      <c r="E241" s="75"/>
      <c r="F241" s="76">
        <f t="shared" si="48"/>
        <v>0</v>
      </c>
      <c r="G241" s="77" t="str">
        <f t="shared" si="49"/>
        <v/>
      </c>
      <c r="H241" s="73"/>
      <c r="I241" s="74"/>
      <c r="J241" s="75"/>
      <c r="K241" s="76">
        <f t="shared" si="50"/>
        <v>0</v>
      </c>
      <c r="L241" s="77" t="str">
        <f t="shared" si="51"/>
        <v/>
      </c>
      <c r="M241" s="73"/>
      <c r="N241" s="74"/>
      <c r="O241" s="75"/>
      <c r="P241" s="76">
        <f t="shared" si="52"/>
        <v>0</v>
      </c>
      <c r="Q241" s="77" t="str">
        <f t="shared" si="53"/>
        <v/>
      </c>
      <c r="R241" s="73"/>
      <c r="S241" s="74"/>
      <c r="T241" s="75"/>
      <c r="U241" s="76">
        <f t="shared" si="54"/>
        <v>0</v>
      </c>
      <c r="V241" s="78" t="str">
        <f t="shared" si="55"/>
        <v/>
      </c>
    </row>
    <row r="242" spans="1:22" ht="14.25" thickBot="1" x14ac:dyDescent="0.5">
      <c r="A242" s="7"/>
      <c r="B242" s="72" t="s">
        <v>26</v>
      </c>
      <c r="C242" s="73"/>
      <c r="D242" s="74"/>
      <c r="E242" s="75"/>
      <c r="F242" s="76">
        <f t="shared" si="48"/>
        <v>0</v>
      </c>
      <c r="G242" s="77" t="str">
        <f t="shared" si="49"/>
        <v/>
      </c>
      <c r="H242" s="73"/>
      <c r="I242" s="74"/>
      <c r="J242" s="75"/>
      <c r="K242" s="76">
        <f t="shared" si="50"/>
        <v>0</v>
      </c>
      <c r="L242" s="77" t="str">
        <f t="shared" si="51"/>
        <v/>
      </c>
      <c r="M242" s="73"/>
      <c r="N242" s="74"/>
      <c r="O242" s="75"/>
      <c r="P242" s="76">
        <f t="shared" si="52"/>
        <v>0</v>
      </c>
      <c r="Q242" s="77" t="str">
        <f t="shared" si="53"/>
        <v/>
      </c>
      <c r="R242" s="73"/>
      <c r="S242" s="74"/>
      <c r="T242" s="75"/>
      <c r="U242" s="76">
        <f t="shared" si="54"/>
        <v>0</v>
      </c>
      <c r="V242" s="78" t="str">
        <f t="shared" si="55"/>
        <v/>
      </c>
    </row>
    <row r="243" spans="1:22" ht="6" customHeight="1" thickTop="1" thickBot="1" x14ac:dyDescent="0.5">
      <c r="B243" s="79"/>
      <c r="C243" s="80"/>
      <c r="D243" s="80"/>
      <c r="E243" s="80"/>
      <c r="F243" s="80"/>
      <c r="G243" s="84"/>
      <c r="H243" s="80"/>
      <c r="I243" s="80"/>
      <c r="J243" s="80"/>
      <c r="K243" s="80"/>
      <c r="L243" s="84"/>
      <c r="M243" s="80"/>
      <c r="N243" s="80"/>
      <c r="O243" s="80"/>
      <c r="P243" s="80"/>
      <c r="Q243" s="84"/>
      <c r="R243" s="80"/>
      <c r="S243" s="80"/>
      <c r="T243" s="80"/>
      <c r="U243" s="80"/>
      <c r="V243" s="84"/>
    </row>
    <row r="244" spans="1:22" ht="14.65" thickTop="1" thickBot="1" x14ac:dyDescent="0.5">
      <c r="A244" s="7"/>
      <c r="B244" s="88" t="s">
        <v>28</v>
      </c>
      <c r="C244" s="81">
        <f>SUM(C226:C242)</f>
        <v>0</v>
      </c>
      <c r="D244" s="89">
        <f>SUM(D226:D242)</f>
        <v>0</v>
      </c>
      <c r="E244" s="82"/>
      <c r="F244" s="83">
        <f>SUM(F226:F242)</f>
        <v>0</v>
      </c>
      <c r="G244" s="86" t="str">
        <f>IF(OR(C244="",C244=0),"",IFERROR(IF(C244&gt;0,F244/C244,F244/0.01),0))</f>
        <v/>
      </c>
      <c r="H244" s="81">
        <f>SUM(H226:H242)</f>
        <v>0</v>
      </c>
      <c r="I244" s="89">
        <f>SUM(I226:I242)</f>
        <v>0</v>
      </c>
      <c r="J244" s="87"/>
      <c r="K244" s="83">
        <f>SUM(K226:K242)</f>
        <v>0</v>
      </c>
      <c r="L244" s="86" t="str">
        <f>IF(OR(H244="",H244=0),"",IFERROR(IF(H244&gt;0,K244/H244,K244/0.01),0))</f>
        <v/>
      </c>
      <c r="M244" s="81">
        <f>SUM(M226:M242)</f>
        <v>0</v>
      </c>
      <c r="N244" s="89">
        <f>SUM(N226:N242)</f>
        <v>0</v>
      </c>
      <c r="O244" s="87"/>
      <c r="P244" s="83">
        <f>SUM(P226:P242)</f>
        <v>0</v>
      </c>
      <c r="Q244" s="86" t="str">
        <f>IF(OR(M244="",M244=0),"",IFERROR(IF(M244&gt;0,P244/M244,P244/0.01),0))</f>
        <v/>
      </c>
      <c r="R244" s="81">
        <f>SUM(R226:R242)</f>
        <v>0</v>
      </c>
      <c r="S244" s="89">
        <f>SUM(S226:S242)</f>
        <v>0</v>
      </c>
      <c r="T244" s="87"/>
      <c r="U244" s="83">
        <f>SUM(U226:U242)</f>
        <v>0</v>
      </c>
      <c r="V244" s="85" t="str">
        <f>IF(OR(R244="",R244=0),"",IFERROR(IF(R244&gt;0,U244/R244,U244/0.01),0))</f>
        <v/>
      </c>
    </row>
    <row r="245" spans="1:22" ht="6" customHeight="1" thickTop="1" thickBot="1" x14ac:dyDescent="0.5">
      <c r="B245" s="90"/>
      <c r="D245" s="90"/>
      <c r="I245" s="90"/>
      <c r="N245" s="90"/>
      <c r="S245" s="90"/>
    </row>
    <row r="246" spans="1:22" ht="14.65" thickTop="1" thickBot="1" x14ac:dyDescent="0.5">
      <c r="A246" s="7"/>
      <c r="B246" s="88" t="str">
        <f>LookUp!$C$2</f>
        <v>SDA/Irregularity (grant can be re-used)</v>
      </c>
      <c r="C246" s="91"/>
      <c r="D246" s="92">
        <f>SUMPRODUCT(--(LEFT(SDAQuarters,4)=LEFT('Quarterly Breakdown'!$B222,4)),--(RIGHT(SDAQuarters,2)=LEFT(C224,2)),--(SDAOutcome=$B246),SDAAmount)</f>
        <v>0</v>
      </c>
      <c r="H246" s="7"/>
      <c r="I246" s="92">
        <f>SUMPRODUCT(--(LEFT(SDAQuarters,4)=LEFT('Quarterly Breakdown'!$B222,4)),--(RIGHT(SDAQuarters,2)=LEFT(H224,2)),--(SDAOutcome=$B246),SDAAmount)</f>
        <v>0</v>
      </c>
      <c r="M246" s="7"/>
      <c r="N246" s="92">
        <f>SUMPRODUCT(--(LEFT(SDAQuarters,4)=LEFT('Quarterly Breakdown'!$B222,4)),--(RIGHT(SDAQuarters,2)=LEFT(M224,2)),--(SDAOutcome=$B246),SDAAmount)</f>
        <v>0</v>
      </c>
      <c r="R246" s="7"/>
      <c r="S246" s="92">
        <f>SUMPRODUCT(--(LEFT(SDAQuarters,4)=LEFT('Quarterly Breakdown'!$B222,4)),--(RIGHT(SDAQuarters,2)=LEFT(R224,2)),--(SDAOutcome=$B246),SDAAmount)</f>
        <v>0</v>
      </c>
    </row>
    <row r="247" spans="1:22" ht="14.65" thickTop="1" thickBot="1" x14ac:dyDescent="0.5">
      <c r="A247" s="7"/>
      <c r="B247" s="88" t="str">
        <f>LookUp!$C$3</f>
        <v>Irregularity (grant reduced by MA)</v>
      </c>
      <c r="C247" s="91"/>
      <c r="D247" s="92">
        <f>SUMPRODUCT(--(LEFT(SDAQuarters,4)=LEFT('Quarterly Breakdown'!$B222,4)),--(RIGHT(SDAQuarters,2)=LEFT(C224,2)),--(SDAOutcome=$B247),SDAAmount)</f>
        <v>0</v>
      </c>
      <c r="H247" s="7"/>
      <c r="I247" s="92">
        <f>SUMPRODUCT(--(LEFT(SDAQuarters,4)=LEFT('Quarterly Breakdown'!$B222,4)),--(RIGHT(SDAQuarters,2)=LEFT(H224,2)),--(SDAOutcome=$B247),SDAAmount)</f>
        <v>0</v>
      </c>
      <c r="M247" s="7"/>
      <c r="N247" s="92">
        <f>SUMPRODUCT(--(LEFT(SDAQuarters,4)=LEFT('Quarterly Breakdown'!$B222,4)),--(RIGHT(SDAQuarters,2)=LEFT(M224,2)),--(SDAOutcome=$B247),SDAAmount)</f>
        <v>0</v>
      </c>
      <c r="R247" s="7"/>
      <c r="S247" s="92">
        <f>SUMPRODUCT(--(LEFT(SDAQuarters,4)=LEFT('Quarterly Breakdown'!$B222,4)),--(RIGHT(SDAQuarters,2)=LEFT(R224,2)),--(SDAOutcome=$B247),SDAAmount)</f>
        <v>0</v>
      </c>
    </row>
    <row r="248" spans="1:22" ht="6" customHeight="1" thickTop="1" thickBot="1" x14ac:dyDescent="0.5">
      <c r="B248" s="79"/>
      <c r="D248" s="93"/>
      <c r="I248" s="93"/>
      <c r="N248" s="93"/>
      <c r="S248" s="93"/>
    </row>
    <row r="249" spans="1:22" ht="14.65" thickTop="1" thickBot="1" x14ac:dyDescent="0.5">
      <c r="A249" s="7"/>
      <c r="B249" s="88" t="s">
        <v>84</v>
      </c>
      <c r="C249" s="91"/>
      <c r="D249" s="92">
        <f>D244-SUM(D246:D247)</f>
        <v>0</v>
      </c>
      <c r="H249" s="7"/>
      <c r="I249" s="92">
        <f>I244-SUM(I246:I247)</f>
        <v>0</v>
      </c>
      <c r="M249" s="7"/>
      <c r="N249" s="92">
        <f>N244-SUM(N246:N247)</f>
        <v>0</v>
      </c>
      <c r="R249" s="7"/>
      <c r="S249" s="92">
        <f>S244-SUM(S246:S247)</f>
        <v>0</v>
      </c>
    </row>
    <row r="250" spans="1:22" ht="6" customHeight="1" thickTop="1" thickBot="1" x14ac:dyDescent="0.5">
      <c r="B250" s="90"/>
      <c r="D250" s="90"/>
      <c r="I250" s="90"/>
      <c r="N250" s="90"/>
      <c r="S250" s="90"/>
    </row>
    <row r="251" spans="1:22" ht="14.25" thickTop="1" x14ac:dyDescent="0.45">
      <c r="A251" s="7"/>
      <c r="B251" s="94" t="s">
        <v>73</v>
      </c>
      <c r="C251" s="91"/>
      <c r="D251" s="96">
        <f>SUMIFS('Front Sheet'!$E$37:$E$79,'Front Sheet'!$AB$37:$AB$79,"2022",'Front Sheet'!$AA$37:$AA$79,"Q1")</f>
        <v>0</v>
      </c>
      <c r="E251" s="23"/>
      <c r="H251" s="7"/>
      <c r="I251" s="96">
        <f>SUMIFS('Front Sheet'!$E$37:$E$79,'Front Sheet'!$AB$37:$AB$79,"2022",'Front Sheet'!$AA$37:$AA$79,"Q2")</f>
        <v>0</v>
      </c>
      <c r="M251" s="7"/>
      <c r="N251" s="96">
        <f>SUMIFS('Front Sheet'!$E$37:$E$79,'Front Sheet'!$AB$37:$AB$79,"2022",'Front Sheet'!$AA$37:$AA$79,"Q3")</f>
        <v>0</v>
      </c>
      <c r="R251" s="7"/>
      <c r="S251" s="96">
        <f>SUMIFS('Front Sheet'!$E$37:$E$79,'Front Sheet'!$AB$37:$AB$79,"2022",'Front Sheet'!$AA$37:$AA$79,"Q4")</f>
        <v>0</v>
      </c>
    </row>
    <row r="252" spans="1:22" ht="14.25" thickBot="1" x14ac:dyDescent="0.5">
      <c r="A252" s="7"/>
      <c r="B252" s="98" t="s">
        <v>74</v>
      </c>
      <c r="C252" s="91"/>
      <c r="D252" s="99">
        <f>IF('Front Sheet'!$F$19&gt;=E225,D251-D249,0)</f>
        <v>0</v>
      </c>
      <c r="H252" s="7"/>
      <c r="I252" s="99">
        <f>IF('Front Sheet'!$F$19&gt;=J225,I251-I249,0)</f>
        <v>0</v>
      </c>
      <c r="M252" s="7"/>
      <c r="N252" s="99">
        <f>IF('Front Sheet'!$F$19&gt;=O225,N251-N249,0)</f>
        <v>0</v>
      </c>
      <c r="R252" s="7"/>
      <c r="S252" s="99">
        <f>IF('Front Sheet'!$F$19&gt;=T225,S251-S249,0)</f>
        <v>0</v>
      </c>
    </row>
    <row r="253" spans="1:22" ht="6" customHeight="1" thickTop="1" thickBot="1" x14ac:dyDescent="0.5">
      <c r="B253" s="90"/>
      <c r="D253" s="90"/>
      <c r="I253" s="90"/>
      <c r="N253" s="90"/>
      <c r="S253" s="90"/>
    </row>
    <row r="254" spans="1:22" ht="14.25" thickTop="1" x14ac:dyDescent="0.45">
      <c r="A254" s="7"/>
      <c r="B254" s="94" t="s">
        <v>78</v>
      </c>
      <c r="C254" s="91"/>
      <c r="D254" s="96">
        <f>IF('Front Sheet'!$F$19&gt;=E225,S218+D251,0)</f>
        <v>0</v>
      </c>
      <c r="H254" s="7"/>
      <c r="I254" s="96">
        <f>IF('Front Sheet'!$F$19&gt;=J225,D254+I251,0)</f>
        <v>0</v>
      </c>
      <c r="M254" s="7"/>
      <c r="N254" s="96">
        <f>IF('Front Sheet'!$F$19&gt;=O225,I254+N251,0)</f>
        <v>0</v>
      </c>
      <c r="R254" s="7"/>
      <c r="S254" s="96">
        <f>IF('Front Sheet'!$F$19&gt;=T225,N254+S251,0)</f>
        <v>0</v>
      </c>
    </row>
    <row r="255" spans="1:22" ht="14.25" thickBot="1" x14ac:dyDescent="0.5">
      <c r="A255" s="7"/>
      <c r="B255" s="95" t="s">
        <v>105</v>
      </c>
      <c r="C255" s="91"/>
      <c r="D255" s="97">
        <f>IF('Front Sheet'!$F$19&gt;=E225,S219+D252,0)</f>
        <v>0</v>
      </c>
      <c r="H255" s="7"/>
      <c r="I255" s="97">
        <f>IF('Front Sheet'!$F$19&gt;=J225,D255+I252,0)</f>
        <v>0</v>
      </c>
      <c r="M255" s="7"/>
      <c r="N255" s="97">
        <f>IF('Front Sheet'!$F$19&gt;=O225,I255+N252,0)</f>
        <v>0</v>
      </c>
      <c r="R255" s="7"/>
      <c r="S255" s="97">
        <f>IF('Front Sheet'!$F$19&gt;=T225,N255+S252,0)</f>
        <v>0</v>
      </c>
    </row>
    <row r="256" spans="1:22" ht="14.25" thickTop="1" x14ac:dyDescent="0.45"/>
    <row r="258" spans="1:22" ht="18" x14ac:dyDescent="0.55000000000000004">
      <c r="B258" s="58" t="s">
        <v>108</v>
      </c>
    </row>
    <row r="259" spans="1:22" ht="14.25" thickBot="1" x14ac:dyDescent="0.5">
      <c r="C259" s="7"/>
      <c r="D259" s="7"/>
      <c r="E259" s="7"/>
      <c r="F259" s="7"/>
      <c r="G259" s="7"/>
      <c r="H259" s="7"/>
      <c r="I259" s="7"/>
      <c r="J259" s="7"/>
      <c r="K259" s="7"/>
      <c r="L259" s="7"/>
      <c r="M259" s="7"/>
      <c r="N259" s="7"/>
      <c r="O259" s="7"/>
      <c r="P259" s="7"/>
      <c r="Q259" s="7"/>
      <c r="R259" s="7"/>
      <c r="S259" s="7"/>
      <c r="T259" s="7"/>
      <c r="U259" s="7"/>
      <c r="V259" s="7"/>
    </row>
    <row r="260" spans="1:22" ht="15.75" customHeight="1" thickTop="1" thickBot="1" x14ac:dyDescent="0.5">
      <c r="B260" s="7"/>
      <c r="C260" s="162" t="s">
        <v>31</v>
      </c>
      <c r="D260" s="163"/>
      <c r="E260" s="163"/>
      <c r="F260" s="163"/>
      <c r="G260" s="163"/>
      <c r="H260" s="162" t="s">
        <v>30</v>
      </c>
      <c r="I260" s="163"/>
      <c r="J260" s="163"/>
      <c r="K260" s="163"/>
      <c r="L260" s="164"/>
    </row>
    <row r="261" spans="1:22" ht="14.65" thickTop="1" thickBot="1" x14ac:dyDescent="0.5">
      <c r="A261" s="7"/>
      <c r="B261" s="59" t="s">
        <v>27</v>
      </c>
      <c r="C261" s="60" t="s">
        <v>72</v>
      </c>
      <c r="D261" s="61" t="str">
        <f>IF('Front Sheet'!$F$19&gt;=E261,"Actual","Revised Forecast")</f>
        <v>Revised Forecast</v>
      </c>
      <c r="E261" s="62">
        <v>45016</v>
      </c>
      <c r="F261" s="61" t="s">
        <v>13</v>
      </c>
      <c r="G261" s="61" t="s">
        <v>29</v>
      </c>
      <c r="H261" s="60" t="s">
        <v>72</v>
      </c>
      <c r="I261" s="61" t="str">
        <f>IF('Front Sheet'!$F$19&gt;=J261,"Actual","Revised Forecast")</f>
        <v>Revised Forecast</v>
      </c>
      <c r="J261" s="63">
        <v>45107</v>
      </c>
      <c r="K261" s="61" t="s">
        <v>13</v>
      </c>
      <c r="L261" s="64" t="s">
        <v>29</v>
      </c>
    </row>
    <row r="262" spans="1:22" ht="14.25" thickTop="1" x14ac:dyDescent="0.45">
      <c r="A262" s="7"/>
      <c r="B262" s="65" t="s">
        <v>79</v>
      </c>
      <c r="C262" s="66"/>
      <c r="D262" s="67"/>
      <c r="E262" s="68"/>
      <c r="F262" s="69">
        <f t="shared" ref="F262:F278" si="56">C262-D262</f>
        <v>0</v>
      </c>
      <c r="G262" s="70" t="str">
        <f t="shared" ref="G262:G278" si="57">IF(OR(C262="",C262=0),"",IFERROR(IF(C262&gt;0,F262/C262,F262/0.01),0))</f>
        <v/>
      </c>
      <c r="H262" s="66"/>
      <c r="I262" s="67"/>
      <c r="J262" s="68"/>
      <c r="K262" s="69">
        <f t="shared" ref="K262:K278" si="58">H262-I262</f>
        <v>0</v>
      </c>
      <c r="L262" s="71" t="str">
        <f t="shared" ref="L262:L278" si="59">IF(OR(H262="",H262=0),"",IFERROR(IF(H262&gt;0,K262/H262,K262/0.01),0))</f>
        <v/>
      </c>
    </row>
    <row r="263" spans="1:22" x14ac:dyDescent="0.45">
      <c r="A263" s="7"/>
      <c r="B263" s="72" t="s">
        <v>80</v>
      </c>
      <c r="C263" s="73"/>
      <c r="D263" s="74"/>
      <c r="E263" s="75"/>
      <c r="F263" s="76">
        <f t="shared" si="56"/>
        <v>0</v>
      </c>
      <c r="G263" s="77" t="str">
        <f t="shared" si="57"/>
        <v/>
      </c>
      <c r="H263" s="73"/>
      <c r="I263" s="74"/>
      <c r="J263" s="75"/>
      <c r="K263" s="76">
        <f t="shared" si="58"/>
        <v>0</v>
      </c>
      <c r="L263" s="78" t="str">
        <f t="shared" si="59"/>
        <v/>
      </c>
    </row>
    <row r="264" spans="1:22" x14ac:dyDescent="0.45">
      <c r="A264" s="7"/>
      <c r="B264" s="72" t="s">
        <v>81</v>
      </c>
      <c r="C264" s="73"/>
      <c r="D264" s="74"/>
      <c r="E264" s="75"/>
      <c r="F264" s="76">
        <f t="shared" si="56"/>
        <v>0</v>
      </c>
      <c r="G264" s="77" t="str">
        <f t="shared" si="57"/>
        <v/>
      </c>
      <c r="H264" s="73"/>
      <c r="I264" s="74"/>
      <c r="J264" s="75"/>
      <c r="K264" s="76">
        <f t="shared" si="58"/>
        <v>0</v>
      </c>
      <c r="L264" s="78" t="str">
        <f t="shared" si="59"/>
        <v/>
      </c>
    </row>
    <row r="265" spans="1:22" x14ac:dyDescent="0.45">
      <c r="A265" s="7"/>
      <c r="B265" s="72" t="s">
        <v>82</v>
      </c>
      <c r="C265" s="73"/>
      <c r="D265" s="74"/>
      <c r="E265" s="75"/>
      <c r="F265" s="76">
        <f t="shared" si="56"/>
        <v>0</v>
      </c>
      <c r="G265" s="77" t="str">
        <f t="shared" si="57"/>
        <v/>
      </c>
      <c r="H265" s="73"/>
      <c r="I265" s="74"/>
      <c r="J265" s="75"/>
      <c r="K265" s="76">
        <f t="shared" si="58"/>
        <v>0</v>
      </c>
      <c r="L265" s="78" t="str">
        <f t="shared" si="59"/>
        <v/>
      </c>
    </row>
    <row r="266" spans="1:22" x14ac:dyDescent="0.45">
      <c r="A266" s="7"/>
      <c r="B266" s="72" t="s">
        <v>15</v>
      </c>
      <c r="C266" s="73"/>
      <c r="D266" s="74"/>
      <c r="E266" s="75"/>
      <c r="F266" s="76">
        <f t="shared" si="56"/>
        <v>0</v>
      </c>
      <c r="G266" s="77" t="str">
        <f t="shared" si="57"/>
        <v/>
      </c>
      <c r="H266" s="73"/>
      <c r="I266" s="74"/>
      <c r="J266" s="75"/>
      <c r="K266" s="76">
        <f t="shared" si="58"/>
        <v>0</v>
      </c>
      <c r="L266" s="78" t="str">
        <f t="shared" si="59"/>
        <v/>
      </c>
    </row>
    <row r="267" spans="1:22" x14ac:dyDescent="0.45">
      <c r="A267" s="7"/>
      <c r="B267" s="72" t="s">
        <v>16</v>
      </c>
      <c r="C267" s="73"/>
      <c r="D267" s="74"/>
      <c r="E267" s="75"/>
      <c r="F267" s="76">
        <f t="shared" si="56"/>
        <v>0</v>
      </c>
      <c r="G267" s="77" t="str">
        <f t="shared" si="57"/>
        <v/>
      </c>
      <c r="H267" s="73"/>
      <c r="I267" s="74"/>
      <c r="J267" s="75"/>
      <c r="K267" s="76">
        <f t="shared" si="58"/>
        <v>0</v>
      </c>
      <c r="L267" s="78" t="str">
        <f t="shared" si="59"/>
        <v/>
      </c>
    </row>
    <row r="268" spans="1:22" x14ac:dyDescent="0.45">
      <c r="A268" s="7"/>
      <c r="B268" s="72" t="s">
        <v>17</v>
      </c>
      <c r="C268" s="73"/>
      <c r="D268" s="74"/>
      <c r="E268" s="75"/>
      <c r="F268" s="76">
        <f t="shared" si="56"/>
        <v>0</v>
      </c>
      <c r="G268" s="77" t="str">
        <f t="shared" si="57"/>
        <v/>
      </c>
      <c r="H268" s="73"/>
      <c r="I268" s="74"/>
      <c r="J268" s="75"/>
      <c r="K268" s="76">
        <f t="shared" si="58"/>
        <v>0</v>
      </c>
      <c r="L268" s="78" t="str">
        <f t="shared" si="59"/>
        <v/>
      </c>
    </row>
    <row r="269" spans="1:22" x14ac:dyDescent="0.45">
      <c r="A269" s="7"/>
      <c r="B269" s="72" t="s">
        <v>18</v>
      </c>
      <c r="C269" s="73"/>
      <c r="D269" s="74"/>
      <c r="E269" s="75"/>
      <c r="F269" s="76">
        <f t="shared" si="56"/>
        <v>0</v>
      </c>
      <c r="G269" s="77" t="str">
        <f t="shared" si="57"/>
        <v/>
      </c>
      <c r="H269" s="73"/>
      <c r="I269" s="74"/>
      <c r="J269" s="75"/>
      <c r="K269" s="76">
        <f t="shared" si="58"/>
        <v>0</v>
      </c>
      <c r="L269" s="78" t="str">
        <f t="shared" si="59"/>
        <v/>
      </c>
    </row>
    <row r="270" spans="1:22" x14ac:dyDescent="0.45">
      <c r="A270" s="7"/>
      <c r="B270" s="72" t="s">
        <v>19</v>
      </c>
      <c r="C270" s="73"/>
      <c r="D270" s="74"/>
      <c r="E270" s="75"/>
      <c r="F270" s="76">
        <f t="shared" si="56"/>
        <v>0</v>
      </c>
      <c r="G270" s="77" t="str">
        <f t="shared" si="57"/>
        <v/>
      </c>
      <c r="H270" s="73"/>
      <c r="I270" s="74"/>
      <c r="J270" s="75"/>
      <c r="K270" s="76">
        <f t="shared" si="58"/>
        <v>0</v>
      </c>
      <c r="L270" s="78" t="str">
        <f t="shared" si="59"/>
        <v/>
      </c>
    </row>
    <row r="271" spans="1:22" x14ac:dyDescent="0.45">
      <c r="A271" s="7"/>
      <c r="B271" s="72" t="s">
        <v>20</v>
      </c>
      <c r="C271" s="73"/>
      <c r="D271" s="74"/>
      <c r="E271" s="75"/>
      <c r="F271" s="76">
        <f t="shared" si="56"/>
        <v>0</v>
      </c>
      <c r="G271" s="77" t="str">
        <f t="shared" si="57"/>
        <v/>
      </c>
      <c r="H271" s="73"/>
      <c r="I271" s="74"/>
      <c r="J271" s="75"/>
      <c r="K271" s="76">
        <f t="shared" si="58"/>
        <v>0</v>
      </c>
      <c r="L271" s="78" t="str">
        <f t="shared" si="59"/>
        <v/>
      </c>
    </row>
    <row r="272" spans="1:22" x14ac:dyDescent="0.45">
      <c r="A272" s="7"/>
      <c r="B272" s="72" t="s">
        <v>21</v>
      </c>
      <c r="C272" s="73"/>
      <c r="D272" s="74"/>
      <c r="E272" s="75"/>
      <c r="F272" s="76">
        <f t="shared" si="56"/>
        <v>0</v>
      </c>
      <c r="G272" s="77" t="str">
        <f t="shared" si="57"/>
        <v/>
      </c>
      <c r="H272" s="73"/>
      <c r="I272" s="74"/>
      <c r="J272" s="75"/>
      <c r="K272" s="76">
        <f t="shared" si="58"/>
        <v>0</v>
      </c>
      <c r="L272" s="78" t="str">
        <f t="shared" si="59"/>
        <v/>
      </c>
    </row>
    <row r="273" spans="1:12" x14ac:dyDescent="0.45">
      <c r="A273" s="7"/>
      <c r="B273" s="72" t="s">
        <v>59</v>
      </c>
      <c r="C273" s="73"/>
      <c r="D273" s="74"/>
      <c r="E273" s="75"/>
      <c r="F273" s="76">
        <f t="shared" si="56"/>
        <v>0</v>
      </c>
      <c r="G273" s="77" t="str">
        <f t="shared" si="57"/>
        <v/>
      </c>
      <c r="H273" s="73"/>
      <c r="I273" s="74"/>
      <c r="J273" s="75"/>
      <c r="K273" s="76">
        <f t="shared" si="58"/>
        <v>0</v>
      </c>
      <c r="L273" s="78" t="str">
        <f t="shared" si="59"/>
        <v/>
      </c>
    </row>
    <row r="274" spans="1:12" x14ac:dyDescent="0.45">
      <c r="A274" s="7"/>
      <c r="B274" s="72" t="s">
        <v>22</v>
      </c>
      <c r="C274" s="73"/>
      <c r="D274" s="74"/>
      <c r="E274" s="75"/>
      <c r="F274" s="76">
        <f t="shared" si="56"/>
        <v>0</v>
      </c>
      <c r="G274" s="77" t="str">
        <f t="shared" si="57"/>
        <v/>
      </c>
      <c r="H274" s="73"/>
      <c r="I274" s="74"/>
      <c r="J274" s="75"/>
      <c r="K274" s="76">
        <f t="shared" si="58"/>
        <v>0</v>
      </c>
      <c r="L274" s="78" t="str">
        <f t="shared" si="59"/>
        <v/>
      </c>
    </row>
    <row r="275" spans="1:12" x14ac:dyDescent="0.45">
      <c r="A275" s="7"/>
      <c r="B275" s="72" t="s">
        <v>23</v>
      </c>
      <c r="C275" s="73"/>
      <c r="D275" s="74"/>
      <c r="E275" s="75"/>
      <c r="F275" s="76">
        <f t="shared" si="56"/>
        <v>0</v>
      </c>
      <c r="G275" s="77" t="str">
        <f t="shared" si="57"/>
        <v/>
      </c>
      <c r="H275" s="73"/>
      <c r="I275" s="74"/>
      <c r="J275" s="75"/>
      <c r="K275" s="76">
        <f t="shared" si="58"/>
        <v>0</v>
      </c>
      <c r="L275" s="78" t="str">
        <f t="shared" si="59"/>
        <v/>
      </c>
    </row>
    <row r="276" spans="1:12" x14ac:dyDescent="0.45">
      <c r="A276" s="7"/>
      <c r="B276" s="72" t="s">
        <v>24</v>
      </c>
      <c r="C276" s="73"/>
      <c r="D276" s="74"/>
      <c r="E276" s="75"/>
      <c r="F276" s="76">
        <f t="shared" si="56"/>
        <v>0</v>
      </c>
      <c r="G276" s="77" t="str">
        <f t="shared" si="57"/>
        <v/>
      </c>
      <c r="H276" s="73"/>
      <c r="I276" s="74"/>
      <c r="J276" s="75"/>
      <c r="K276" s="76">
        <f t="shared" si="58"/>
        <v>0</v>
      </c>
      <c r="L276" s="78" t="str">
        <f t="shared" si="59"/>
        <v/>
      </c>
    </row>
    <row r="277" spans="1:12" x14ac:dyDescent="0.45">
      <c r="A277" s="7"/>
      <c r="B277" s="72" t="s">
        <v>25</v>
      </c>
      <c r="C277" s="73"/>
      <c r="D277" s="74"/>
      <c r="E277" s="75"/>
      <c r="F277" s="76">
        <f t="shared" si="56"/>
        <v>0</v>
      </c>
      <c r="G277" s="77" t="str">
        <f t="shared" si="57"/>
        <v/>
      </c>
      <c r="H277" s="73"/>
      <c r="I277" s="74"/>
      <c r="J277" s="75"/>
      <c r="K277" s="76">
        <f t="shared" si="58"/>
        <v>0</v>
      </c>
      <c r="L277" s="78" t="str">
        <f t="shared" si="59"/>
        <v/>
      </c>
    </row>
    <row r="278" spans="1:12" ht="14.25" thickBot="1" x14ac:dyDescent="0.5">
      <c r="A278" s="7"/>
      <c r="B278" s="72" t="s">
        <v>26</v>
      </c>
      <c r="C278" s="73"/>
      <c r="D278" s="74"/>
      <c r="E278" s="75"/>
      <c r="F278" s="76">
        <f t="shared" si="56"/>
        <v>0</v>
      </c>
      <c r="G278" s="77" t="str">
        <f t="shared" si="57"/>
        <v/>
      </c>
      <c r="H278" s="73"/>
      <c r="I278" s="74"/>
      <c r="J278" s="75"/>
      <c r="K278" s="76">
        <f t="shared" si="58"/>
        <v>0</v>
      </c>
      <c r="L278" s="78" t="str">
        <f t="shared" si="59"/>
        <v/>
      </c>
    </row>
    <row r="279" spans="1:12" ht="6" customHeight="1" thickTop="1" thickBot="1" x14ac:dyDescent="0.5">
      <c r="B279" s="79"/>
      <c r="C279" s="80"/>
      <c r="D279" s="80"/>
      <c r="E279" s="80"/>
      <c r="F279" s="80"/>
      <c r="G279" s="84"/>
      <c r="H279" s="80"/>
      <c r="I279" s="80"/>
      <c r="J279" s="80"/>
      <c r="K279" s="80"/>
      <c r="L279" s="112"/>
    </row>
    <row r="280" spans="1:12" ht="14.65" thickTop="1" thickBot="1" x14ac:dyDescent="0.5">
      <c r="A280" s="7"/>
      <c r="B280" s="88" t="s">
        <v>28</v>
      </c>
      <c r="C280" s="81">
        <f>SUM(C262:C278)</f>
        <v>0</v>
      </c>
      <c r="D280" s="113">
        <f>SUM(D262:D278)</f>
        <v>0</v>
      </c>
      <c r="E280" s="82"/>
      <c r="F280" s="83">
        <f>SUM(F262:F278)</f>
        <v>0</v>
      </c>
      <c r="G280" s="86" t="str">
        <f>IF(OR(C280="",C280=0),"",IFERROR(IF(C280&gt;0,F280/C280,F280/0.01),0))</f>
        <v/>
      </c>
      <c r="H280" s="81">
        <f>SUM(H262:H278)</f>
        <v>0</v>
      </c>
      <c r="I280" s="113">
        <f>SUM(I262:I278)</f>
        <v>0</v>
      </c>
      <c r="J280" s="87"/>
      <c r="K280" s="83">
        <f>SUM(K262:K278)</f>
        <v>0</v>
      </c>
      <c r="L280" s="85" t="str">
        <f>IF(OR(H280="",H280=0),"",IFERROR(IF(H280&gt;0,K280/H280,K280/0.01),0))</f>
        <v/>
      </c>
    </row>
    <row r="281" spans="1:12" ht="6" customHeight="1" thickTop="1" thickBot="1" x14ac:dyDescent="0.5">
      <c r="B281" s="90"/>
      <c r="D281" s="90"/>
      <c r="I281" s="90"/>
    </row>
    <row r="282" spans="1:12" ht="14.65" thickTop="1" thickBot="1" x14ac:dyDescent="0.5">
      <c r="A282" s="7"/>
      <c r="B282" s="88" t="str">
        <f>LookUp!$C$2</f>
        <v>SDA/Irregularity (grant can be re-used)</v>
      </c>
      <c r="C282" s="91"/>
      <c r="D282" s="92">
        <f>SUMPRODUCT(--(LEFT(SDAQuarters,4)=LEFT('Quarterly Breakdown'!$B258,4)),--(RIGHT(SDAQuarters,2)=LEFT(C260,2)),--(SDAOutcome=$B282),SDAAmount)</f>
        <v>0</v>
      </c>
      <c r="H282" s="7"/>
      <c r="I282" s="92">
        <f>SUMPRODUCT(--(LEFT(SDAQuarters,4)=LEFT('Quarterly Breakdown'!$B258,4)),--(RIGHT(SDAQuarters,2)=LEFT(H260,2)),--(SDAOutcome=$B282),SDAAmount)</f>
        <v>0</v>
      </c>
    </row>
    <row r="283" spans="1:12" ht="14.65" thickTop="1" thickBot="1" x14ac:dyDescent="0.5">
      <c r="A283" s="7"/>
      <c r="B283" s="88" t="str">
        <f>LookUp!$C$3</f>
        <v>Irregularity (grant reduced by MA)</v>
      </c>
      <c r="C283" s="91"/>
      <c r="D283" s="92">
        <f>SUMPRODUCT(--(LEFT(SDAQuarters,4)=LEFT('Quarterly Breakdown'!$B258,4)),--(RIGHT(SDAQuarters,2)=LEFT(C260,2)),--(SDAOutcome=$B283),SDAAmount)</f>
        <v>0</v>
      </c>
      <c r="H283" s="7"/>
      <c r="I283" s="92">
        <f>SUMPRODUCT(--(LEFT(SDAQuarters,4)=LEFT('Quarterly Breakdown'!$B258,4)),--(RIGHT(SDAQuarters,2)=LEFT(H260,2)),--(SDAOutcome=$B283),SDAAmount)</f>
        <v>0</v>
      </c>
    </row>
    <row r="284" spans="1:12" ht="6" customHeight="1" thickTop="1" thickBot="1" x14ac:dyDescent="0.5">
      <c r="B284" s="79"/>
      <c r="D284" s="93"/>
      <c r="I284" s="93"/>
    </row>
    <row r="285" spans="1:12" ht="14.65" thickTop="1" thickBot="1" x14ac:dyDescent="0.5">
      <c r="A285" s="7"/>
      <c r="B285" s="88" t="s">
        <v>84</v>
      </c>
      <c r="C285" s="91"/>
      <c r="D285" s="92">
        <f>D280-SUM(D282:D283)</f>
        <v>0</v>
      </c>
      <c r="H285" s="7"/>
      <c r="I285" s="92">
        <f>I280-SUM(I282:I283)</f>
        <v>0</v>
      </c>
    </row>
    <row r="286" spans="1:12" ht="6" customHeight="1" thickTop="1" thickBot="1" x14ac:dyDescent="0.5">
      <c r="B286" s="90"/>
      <c r="D286" s="90"/>
      <c r="I286" s="90"/>
    </row>
    <row r="287" spans="1:12" ht="14.25" thickTop="1" x14ac:dyDescent="0.45">
      <c r="A287" s="7"/>
      <c r="B287" s="94" t="s">
        <v>73</v>
      </c>
      <c r="C287" s="91"/>
      <c r="D287" s="96">
        <f>SUMIFS('Front Sheet'!$E$37:$E$79,'Front Sheet'!$AB$37:$AB$79,"2023",'Front Sheet'!$AA$37:$AA$79,"Q1")</f>
        <v>0</v>
      </c>
      <c r="E287" s="23"/>
      <c r="H287" s="7"/>
      <c r="I287" s="96">
        <f>SUMIFS('Front Sheet'!$E$37:$E$79,'Front Sheet'!$AB$37:$AB$79,"2023",'Front Sheet'!$AA$37:$AA$79,"Q2")</f>
        <v>0</v>
      </c>
    </row>
    <row r="288" spans="1:12" ht="14.25" thickBot="1" x14ac:dyDescent="0.5">
      <c r="A288" s="7"/>
      <c r="B288" s="98" t="s">
        <v>74</v>
      </c>
      <c r="C288" s="91"/>
      <c r="D288" s="99">
        <f>IF('Front Sheet'!$F$19&gt;=E261,D287-D285,0)</f>
        <v>0</v>
      </c>
      <c r="H288" s="7"/>
      <c r="I288" s="99">
        <f>IF('Front Sheet'!$F$19&gt;=J261,I287-I285,0)</f>
        <v>0</v>
      </c>
    </row>
    <row r="289" spans="1:9" ht="6" customHeight="1" thickTop="1" thickBot="1" x14ac:dyDescent="0.5">
      <c r="B289" s="90"/>
      <c r="D289" s="90"/>
      <c r="I289" s="90"/>
    </row>
    <row r="290" spans="1:9" ht="14.25" thickTop="1" x14ac:dyDescent="0.45">
      <c r="A290" s="7"/>
      <c r="B290" s="94" t="s">
        <v>78</v>
      </c>
      <c r="C290" s="91"/>
      <c r="D290" s="96">
        <f>IF('Front Sheet'!$F$19&gt;=E261,S254+D287,0)</f>
        <v>0</v>
      </c>
      <c r="H290" s="7"/>
      <c r="I290" s="96">
        <f>IF('Front Sheet'!$F$19&gt;=J261,D290+I287,0)</f>
        <v>0</v>
      </c>
    </row>
    <row r="291" spans="1:9" ht="14.25" thickBot="1" x14ac:dyDescent="0.5">
      <c r="A291" s="7"/>
      <c r="B291" s="95" t="s">
        <v>105</v>
      </c>
      <c r="C291" s="91"/>
      <c r="D291" s="97">
        <f>IF('Front Sheet'!$F$19&gt;=E261,S255+D288,0)</f>
        <v>0</v>
      </c>
      <c r="H291" s="7"/>
      <c r="I291" s="97">
        <f>IF('Front Sheet'!$F$19&gt;=J261,D291+I288,0)</f>
        <v>0</v>
      </c>
    </row>
    <row r="292" spans="1:9" ht="14.25" thickTop="1" x14ac:dyDescent="0.45"/>
  </sheetData>
  <sheetProtection algorithmName="SHA-512" hashValue="C2vDvHuLzWyAARoQ3kTb7OsPcAzZN6pOOjdiMv+DjrGdDXDHyLWkjHidHDrxh1HuKueR/jVGWAro02SZgTydEQ==" saltValue="Uj9j8htNIKf/1CuWaElo/w==" spinCount="100000" sheet="1" objects="1" scenarios="1" selectLockedCells="1"/>
  <mergeCells count="30">
    <mergeCell ref="C152:G152"/>
    <mergeCell ref="H152:L152"/>
    <mergeCell ref="M152:Q152"/>
    <mergeCell ref="R152:V152"/>
    <mergeCell ref="C80:G80"/>
    <mergeCell ref="H80:L80"/>
    <mergeCell ref="M80:Q80"/>
    <mergeCell ref="R80:V80"/>
    <mergeCell ref="C116:G116"/>
    <mergeCell ref="H116:L116"/>
    <mergeCell ref="M116:Q116"/>
    <mergeCell ref="R116:V116"/>
    <mergeCell ref="C8:G8"/>
    <mergeCell ref="H8:L8"/>
    <mergeCell ref="M8:Q8"/>
    <mergeCell ref="R8:V8"/>
    <mergeCell ref="C44:G44"/>
    <mergeCell ref="H44:L44"/>
    <mergeCell ref="M44:Q44"/>
    <mergeCell ref="R44:V44"/>
    <mergeCell ref="R188:V188"/>
    <mergeCell ref="C224:G224"/>
    <mergeCell ref="H224:L224"/>
    <mergeCell ref="M224:Q224"/>
    <mergeCell ref="R224:V224"/>
    <mergeCell ref="C260:G260"/>
    <mergeCell ref="H260:L260"/>
    <mergeCell ref="C188:G188"/>
    <mergeCell ref="H188:L188"/>
    <mergeCell ref="M188:Q188"/>
  </mergeCells>
  <conditionalFormatting sqref="G28 G10:G26 L10:L26 V10:V26 G46:G62 L46:L62 V46:V62 G82:G98 L82:L98 V82:V98 G118:G134 L118:L134 V118:V134 G154:G170 L154:L170 V154:V170">
    <cfRule type="cellIs" dxfId="280" priority="236" operator="greaterThan">
      <formula>0.0999</formula>
    </cfRule>
    <cfRule type="cellIs" dxfId="279" priority="237" operator="lessThan">
      <formula>-0.0999</formula>
    </cfRule>
    <cfRule type="cellIs" dxfId="278" priority="238" operator="between">
      <formula>0.0501</formula>
      <formula>0.0999</formula>
    </cfRule>
    <cfRule type="cellIs" dxfId="277" priority="239" operator="between">
      <formula>-0.0999</formula>
      <formula>-0.0501</formula>
    </cfRule>
    <cfRule type="cellIs" dxfId="276" priority="240" operator="between">
      <formula>-0.05</formula>
      <formula>0.05</formula>
    </cfRule>
  </conditionalFormatting>
  <conditionalFormatting sqref="L28">
    <cfRule type="cellIs" dxfId="275" priority="231" operator="greaterThan">
      <formula>0.0999</formula>
    </cfRule>
    <cfRule type="cellIs" dxfId="274" priority="232" operator="lessThan">
      <formula>-0.0999</formula>
    </cfRule>
    <cfRule type="cellIs" dxfId="273" priority="233" operator="between">
      <formula>0.0501</formula>
      <formula>0.0999</formula>
    </cfRule>
    <cfRule type="cellIs" dxfId="272" priority="234" operator="between">
      <formula>-0.0999</formula>
      <formula>-0.0501</formula>
    </cfRule>
    <cfRule type="cellIs" dxfId="271" priority="235" operator="between">
      <formula>-0.05</formula>
      <formula>0.05</formula>
    </cfRule>
  </conditionalFormatting>
  <conditionalFormatting sqref="Q28 Q10:Q26 Q46:Q62 Q82:Q98 Q118:Q134 Q154:Q170">
    <cfRule type="cellIs" dxfId="270" priority="226" operator="greaterThan">
      <formula>0.0999</formula>
    </cfRule>
    <cfRule type="cellIs" dxfId="269" priority="227" operator="lessThan">
      <formula>-0.0999</formula>
    </cfRule>
    <cfRule type="cellIs" dxfId="268" priority="228" operator="between">
      <formula>0.0501</formula>
      <formula>0.0999</formula>
    </cfRule>
    <cfRule type="cellIs" dxfId="267" priority="229" operator="between">
      <formula>-0.0999</formula>
      <formula>-0.0501</formula>
    </cfRule>
    <cfRule type="cellIs" dxfId="266" priority="230" operator="between">
      <formula>-0.05</formula>
      <formula>0.05</formula>
    </cfRule>
  </conditionalFormatting>
  <conditionalFormatting sqref="V28">
    <cfRule type="cellIs" dxfId="265" priority="221" operator="greaterThan">
      <formula>0.0999</formula>
    </cfRule>
    <cfRule type="cellIs" dxfId="264" priority="222" operator="lessThan">
      <formula>-0.0999</formula>
    </cfRule>
    <cfRule type="cellIs" dxfId="263" priority="223" operator="between">
      <formula>0.0501</formula>
      <formula>0.0999</formula>
    </cfRule>
    <cfRule type="cellIs" dxfId="262" priority="224" operator="between">
      <formula>-0.0999</formula>
      <formula>-0.0501</formula>
    </cfRule>
    <cfRule type="cellIs" dxfId="261" priority="225" operator="between">
      <formula>-0.05</formula>
      <formula>0.05</formula>
    </cfRule>
  </conditionalFormatting>
  <conditionalFormatting sqref="G64">
    <cfRule type="cellIs" dxfId="260" priority="216" operator="greaterThan">
      <formula>0.0999</formula>
    </cfRule>
    <cfRule type="cellIs" dxfId="259" priority="217" operator="lessThan">
      <formula>-0.0999</formula>
    </cfRule>
    <cfRule type="cellIs" dxfId="258" priority="218" operator="between">
      <formula>0.0501</formula>
      <formula>0.0999</formula>
    </cfRule>
    <cfRule type="cellIs" dxfId="257" priority="219" operator="between">
      <formula>-0.0999</formula>
      <formula>-0.0501</formula>
    </cfRule>
    <cfRule type="cellIs" dxfId="256" priority="220" operator="between">
      <formula>-0.05</formula>
      <formula>0.05</formula>
    </cfRule>
  </conditionalFormatting>
  <conditionalFormatting sqref="L64">
    <cfRule type="cellIs" dxfId="255" priority="211" operator="greaterThan">
      <formula>0.0999</formula>
    </cfRule>
    <cfRule type="cellIs" dxfId="254" priority="212" operator="lessThan">
      <formula>-0.0999</formula>
    </cfRule>
    <cfRule type="cellIs" dxfId="253" priority="213" operator="between">
      <formula>0.0501</formula>
      <formula>0.0999</formula>
    </cfRule>
    <cfRule type="cellIs" dxfId="252" priority="214" operator="between">
      <formula>-0.0999</formula>
      <formula>-0.0501</formula>
    </cfRule>
    <cfRule type="cellIs" dxfId="251" priority="215" operator="between">
      <formula>-0.05</formula>
      <formula>0.05</formula>
    </cfRule>
  </conditionalFormatting>
  <conditionalFormatting sqref="Q64">
    <cfRule type="cellIs" dxfId="250" priority="206" operator="greaterThan">
      <formula>0.0999</formula>
    </cfRule>
    <cfRule type="cellIs" dxfId="249" priority="207" operator="lessThan">
      <formula>-0.0999</formula>
    </cfRule>
    <cfRule type="cellIs" dxfId="248" priority="208" operator="between">
      <formula>0.0501</formula>
      <formula>0.0999</formula>
    </cfRule>
    <cfRule type="cellIs" dxfId="247" priority="209" operator="between">
      <formula>-0.0999</formula>
      <formula>-0.0501</formula>
    </cfRule>
    <cfRule type="cellIs" dxfId="246" priority="210" operator="between">
      <formula>-0.05</formula>
      <formula>0.05</formula>
    </cfRule>
  </conditionalFormatting>
  <conditionalFormatting sqref="V64">
    <cfRule type="cellIs" dxfId="245" priority="201" operator="greaterThan">
      <formula>0.0999</formula>
    </cfRule>
    <cfRule type="cellIs" dxfId="244" priority="202" operator="lessThan">
      <formula>-0.0999</formula>
    </cfRule>
    <cfRule type="cellIs" dxfId="243" priority="203" operator="between">
      <formula>0.0501</formula>
      <formula>0.0999</formula>
    </cfRule>
    <cfRule type="cellIs" dxfId="242" priority="204" operator="between">
      <formula>-0.0999</formula>
      <formula>-0.0501</formula>
    </cfRule>
    <cfRule type="cellIs" dxfId="241" priority="205" operator="between">
      <formula>-0.05</formula>
      <formula>0.05</formula>
    </cfRule>
  </conditionalFormatting>
  <conditionalFormatting sqref="G100">
    <cfRule type="cellIs" dxfId="240" priority="196" operator="greaterThan">
      <formula>0.0999</formula>
    </cfRule>
    <cfRule type="cellIs" dxfId="239" priority="197" operator="lessThan">
      <formula>-0.0999</formula>
    </cfRule>
    <cfRule type="cellIs" dxfId="238" priority="198" operator="between">
      <formula>0.0501</formula>
      <formula>0.0999</formula>
    </cfRule>
    <cfRule type="cellIs" dxfId="237" priority="199" operator="between">
      <formula>-0.0999</formula>
      <formula>-0.0501</formula>
    </cfRule>
    <cfRule type="cellIs" dxfId="236" priority="200" operator="between">
      <formula>-0.05</formula>
      <formula>0.05</formula>
    </cfRule>
  </conditionalFormatting>
  <conditionalFormatting sqref="L100">
    <cfRule type="cellIs" dxfId="235" priority="191" operator="greaterThan">
      <formula>0.0999</formula>
    </cfRule>
    <cfRule type="cellIs" dxfId="234" priority="192" operator="lessThan">
      <formula>-0.0999</formula>
    </cfRule>
    <cfRule type="cellIs" dxfId="233" priority="193" operator="between">
      <formula>0.0501</formula>
      <formula>0.0999</formula>
    </cfRule>
    <cfRule type="cellIs" dxfId="232" priority="194" operator="between">
      <formula>-0.0999</formula>
      <formula>-0.0501</formula>
    </cfRule>
    <cfRule type="cellIs" dxfId="231" priority="195" operator="between">
      <formula>-0.05</formula>
      <formula>0.05</formula>
    </cfRule>
  </conditionalFormatting>
  <conditionalFormatting sqref="Q100">
    <cfRule type="cellIs" dxfId="230" priority="186" operator="greaterThan">
      <formula>0.0999</formula>
    </cfRule>
    <cfRule type="cellIs" dxfId="229" priority="187" operator="lessThan">
      <formula>-0.0999</formula>
    </cfRule>
    <cfRule type="cellIs" dxfId="228" priority="188" operator="between">
      <formula>0.0501</formula>
      <formula>0.0999</formula>
    </cfRule>
    <cfRule type="cellIs" dxfId="227" priority="189" operator="between">
      <formula>-0.0999</formula>
      <formula>-0.0501</formula>
    </cfRule>
    <cfRule type="cellIs" dxfId="226" priority="190" operator="between">
      <formula>-0.05</formula>
      <formula>0.05</formula>
    </cfRule>
  </conditionalFormatting>
  <conditionalFormatting sqref="V100">
    <cfRule type="cellIs" dxfId="225" priority="181" operator="greaterThan">
      <formula>0.0999</formula>
    </cfRule>
    <cfRule type="cellIs" dxfId="224" priority="182" operator="lessThan">
      <formula>-0.0999</formula>
    </cfRule>
    <cfRule type="cellIs" dxfId="223" priority="183" operator="between">
      <formula>0.0501</formula>
      <formula>0.0999</formula>
    </cfRule>
    <cfRule type="cellIs" dxfId="222" priority="184" operator="between">
      <formula>-0.0999</formula>
      <formula>-0.0501</formula>
    </cfRule>
    <cfRule type="cellIs" dxfId="221" priority="185" operator="between">
      <formula>-0.05</formula>
      <formula>0.05</formula>
    </cfRule>
  </conditionalFormatting>
  <conditionalFormatting sqref="G136">
    <cfRule type="cellIs" dxfId="220" priority="176" operator="greaterThan">
      <formula>0.0999</formula>
    </cfRule>
    <cfRule type="cellIs" dxfId="219" priority="177" operator="lessThan">
      <formula>-0.0999</formula>
    </cfRule>
    <cfRule type="cellIs" dxfId="218" priority="178" operator="between">
      <formula>0.0501</formula>
      <formula>0.0999</formula>
    </cfRule>
    <cfRule type="cellIs" dxfId="217" priority="179" operator="between">
      <formula>-0.0999</formula>
      <formula>-0.0501</formula>
    </cfRule>
    <cfRule type="cellIs" dxfId="216" priority="180" operator="between">
      <formula>-0.05</formula>
      <formula>0.05</formula>
    </cfRule>
  </conditionalFormatting>
  <conditionalFormatting sqref="L136">
    <cfRule type="cellIs" dxfId="215" priority="171" operator="greaterThan">
      <formula>0.0999</formula>
    </cfRule>
    <cfRule type="cellIs" dxfId="214" priority="172" operator="lessThan">
      <formula>-0.0999</formula>
    </cfRule>
    <cfRule type="cellIs" dxfId="213" priority="173" operator="between">
      <formula>0.0501</formula>
      <formula>0.0999</formula>
    </cfRule>
    <cfRule type="cellIs" dxfId="212" priority="174" operator="between">
      <formula>-0.0999</formula>
      <formula>-0.0501</formula>
    </cfRule>
    <cfRule type="cellIs" dxfId="211" priority="175" operator="between">
      <formula>-0.05</formula>
      <formula>0.05</formula>
    </cfRule>
  </conditionalFormatting>
  <conditionalFormatting sqref="Q136">
    <cfRule type="cellIs" dxfId="210" priority="166" operator="greaterThan">
      <formula>0.0999</formula>
    </cfRule>
    <cfRule type="cellIs" dxfId="209" priority="167" operator="lessThan">
      <formula>-0.0999</formula>
    </cfRule>
    <cfRule type="cellIs" dxfId="208" priority="168" operator="between">
      <formula>0.0501</formula>
      <formula>0.0999</formula>
    </cfRule>
    <cfRule type="cellIs" dxfId="207" priority="169" operator="between">
      <formula>-0.0999</formula>
      <formula>-0.0501</formula>
    </cfRule>
    <cfRule type="cellIs" dxfId="206" priority="170" operator="between">
      <formula>-0.05</formula>
      <formula>0.05</formula>
    </cfRule>
  </conditionalFormatting>
  <conditionalFormatting sqref="V136">
    <cfRule type="cellIs" dxfId="205" priority="161" operator="greaterThan">
      <formula>0.0999</formula>
    </cfRule>
    <cfRule type="cellIs" dxfId="204" priority="162" operator="lessThan">
      <formula>-0.0999</formula>
    </cfRule>
    <cfRule type="cellIs" dxfId="203" priority="163" operator="between">
      <formula>0.0501</formula>
      <formula>0.0999</formula>
    </cfRule>
    <cfRule type="cellIs" dxfId="202" priority="164" operator="between">
      <formula>-0.0999</formula>
      <formula>-0.0501</formula>
    </cfRule>
    <cfRule type="cellIs" dxfId="201" priority="165" operator="between">
      <formula>-0.05</formula>
      <formula>0.05</formula>
    </cfRule>
  </conditionalFormatting>
  <conditionalFormatting sqref="G172">
    <cfRule type="cellIs" dxfId="200" priority="156" operator="greaterThan">
      <formula>0.0999</formula>
    </cfRule>
    <cfRule type="cellIs" dxfId="199" priority="157" operator="lessThan">
      <formula>-0.0999</formula>
    </cfRule>
    <cfRule type="cellIs" dxfId="198" priority="158" operator="between">
      <formula>0.0501</formula>
      <formula>0.0999</formula>
    </cfRule>
    <cfRule type="cellIs" dxfId="197" priority="159" operator="between">
      <formula>-0.0999</formula>
      <formula>-0.0501</formula>
    </cfRule>
    <cfRule type="cellIs" dxfId="196" priority="160" operator="between">
      <formula>-0.05</formula>
      <formula>0.05</formula>
    </cfRule>
  </conditionalFormatting>
  <conditionalFormatting sqref="L172">
    <cfRule type="cellIs" dxfId="195" priority="151" operator="greaterThan">
      <formula>0.0999</formula>
    </cfRule>
    <cfRule type="cellIs" dxfId="194" priority="152" operator="lessThan">
      <formula>-0.0999</formula>
    </cfRule>
    <cfRule type="cellIs" dxfId="193" priority="153" operator="between">
      <formula>0.0501</formula>
      <formula>0.0999</formula>
    </cfRule>
    <cfRule type="cellIs" dxfId="192" priority="154" operator="between">
      <formula>-0.0999</formula>
      <formula>-0.0501</formula>
    </cfRule>
    <cfRule type="cellIs" dxfId="191" priority="155" operator="between">
      <formula>-0.05</formula>
      <formula>0.05</formula>
    </cfRule>
  </conditionalFormatting>
  <conditionalFormatting sqref="Q172">
    <cfRule type="cellIs" dxfId="190" priority="146" operator="greaterThan">
      <formula>0.0999</formula>
    </cfRule>
    <cfRule type="cellIs" dxfId="189" priority="147" operator="lessThan">
      <formula>-0.0999</formula>
    </cfRule>
    <cfRule type="cellIs" dxfId="188" priority="148" operator="between">
      <formula>0.0501</formula>
      <formula>0.0999</formula>
    </cfRule>
    <cfRule type="cellIs" dxfId="187" priority="149" operator="between">
      <formula>-0.0999</formula>
      <formula>-0.0501</formula>
    </cfRule>
    <cfRule type="cellIs" dxfId="186" priority="150" operator="between">
      <formula>-0.05</formula>
      <formula>0.05</formula>
    </cfRule>
  </conditionalFormatting>
  <conditionalFormatting sqref="V172">
    <cfRule type="cellIs" dxfId="185" priority="141" operator="greaterThan">
      <formula>0.0999</formula>
    </cfRule>
    <cfRule type="cellIs" dxfId="184" priority="142" operator="lessThan">
      <formula>-0.0999</formula>
    </cfRule>
    <cfRule type="cellIs" dxfId="183" priority="143" operator="between">
      <formula>0.0501</formula>
      <formula>0.0999</formula>
    </cfRule>
    <cfRule type="cellIs" dxfId="182" priority="144" operator="between">
      <formula>-0.0999</formula>
      <formula>-0.0501</formula>
    </cfRule>
    <cfRule type="cellIs" dxfId="181" priority="145" operator="between">
      <formula>-0.05</formula>
      <formula>0.05</formula>
    </cfRule>
  </conditionalFormatting>
  <conditionalFormatting sqref="G190:G206 L190:L206 V190:V206">
    <cfRule type="cellIs" dxfId="180" priority="86" operator="greaterThan">
      <formula>0.0999</formula>
    </cfRule>
    <cfRule type="cellIs" dxfId="179" priority="87" operator="lessThan">
      <formula>-0.0999</formula>
    </cfRule>
    <cfRule type="cellIs" dxfId="178" priority="88" operator="between">
      <formula>0.0501</formula>
      <formula>0.0999</formula>
    </cfRule>
    <cfRule type="cellIs" dxfId="177" priority="89" operator="between">
      <formula>-0.0999</formula>
      <formula>-0.0501</formula>
    </cfRule>
    <cfRule type="cellIs" dxfId="176" priority="90" operator="between">
      <formula>-0.05</formula>
      <formula>0.05</formula>
    </cfRule>
  </conditionalFormatting>
  <conditionalFormatting sqref="Q190:Q206">
    <cfRule type="cellIs" dxfId="175" priority="81" operator="greaterThan">
      <formula>0.0999</formula>
    </cfRule>
    <cfRule type="cellIs" dxfId="174" priority="82" operator="lessThan">
      <formula>-0.0999</formula>
    </cfRule>
    <cfRule type="cellIs" dxfId="173" priority="83" operator="between">
      <formula>0.0501</formula>
      <formula>0.0999</formula>
    </cfRule>
    <cfRule type="cellIs" dxfId="172" priority="84" operator="between">
      <formula>-0.0999</formula>
      <formula>-0.0501</formula>
    </cfRule>
    <cfRule type="cellIs" dxfId="171" priority="85" operator="between">
      <formula>-0.05</formula>
      <formula>0.05</formula>
    </cfRule>
  </conditionalFormatting>
  <conditionalFormatting sqref="G208">
    <cfRule type="cellIs" dxfId="170" priority="76" operator="greaterThan">
      <formula>0.0999</formula>
    </cfRule>
    <cfRule type="cellIs" dxfId="169" priority="77" operator="lessThan">
      <formula>-0.0999</formula>
    </cfRule>
    <cfRule type="cellIs" dxfId="168" priority="78" operator="between">
      <formula>0.0501</formula>
      <formula>0.0999</formula>
    </cfRule>
    <cfRule type="cellIs" dxfId="167" priority="79" operator="between">
      <formula>-0.0999</formula>
      <formula>-0.0501</formula>
    </cfRule>
    <cfRule type="cellIs" dxfId="166" priority="80" operator="between">
      <formula>-0.05</formula>
      <formula>0.05</formula>
    </cfRule>
  </conditionalFormatting>
  <conditionalFormatting sqref="L208">
    <cfRule type="cellIs" dxfId="165" priority="71" operator="greaterThan">
      <formula>0.0999</formula>
    </cfRule>
    <cfRule type="cellIs" dxfId="164" priority="72" operator="lessThan">
      <formula>-0.0999</formula>
    </cfRule>
    <cfRule type="cellIs" dxfId="163" priority="73" operator="between">
      <formula>0.0501</formula>
      <formula>0.0999</formula>
    </cfRule>
    <cfRule type="cellIs" dxfId="162" priority="74" operator="between">
      <formula>-0.0999</formula>
      <formula>-0.0501</formula>
    </cfRule>
    <cfRule type="cellIs" dxfId="161" priority="75" operator="between">
      <formula>-0.05</formula>
      <formula>0.05</formula>
    </cfRule>
  </conditionalFormatting>
  <conditionalFormatting sqref="Q208">
    <cfRule type="cellIs" dxfId="160" priority="66" operator="greaterThan">
      <formula>0.0999</formula>
    </cfRule>
    <cfRule type="cellIs" dxfId="159" priority="67" operator="lessThan">
      <formula>-0.0999</formula>
    </cfRule>
    <cfRule type="cellIs" dxfId="158" priority="68" operator="between">
      <formula>0.0501</formula>
      <formula>0.0999</formula>
    </cfRule>
    <cfRule type="cellIs" dxfId="157" priority="69" operator="between">
      <formula>-0.0999</formula>
      <formula>-0.0501</formula>
    </cfRule>
    <cfRule type="cellIs" dxfId="156" priority="70" operator="between">
      <formula>-0.05</formula>
      <formula>0.05</formula>
    </cfRule>
  </conditionalFormatting>
  <conditionalFormatting sqref="V208">
    <cfRule type="cellIs" dxfId="155" priority="61" operator="greaterThan">
      <formula>0.0999</formula>
    </cfRule>
    <cfRule type="cellIs" dxfId="154" priority="62" operator="lessThan">
      <formula>-0.0999</formula>
    </cfRule>
    <cfRule type="cellIs" dxfId="153" priority="63" operator="between">
      <formula>0.0501</formula>
      <formula>0.0999</formula>
    </cfRule>
    <cfRule type="cellIs" dxfId="152" priority="64" operator="between">
      <formula>-0.0999</formula>
      <formula>-0.0501</formula>
    </cfRule>
    <cfRule type="cellIs" dxfId="151" priority="65" operator="between">
      <formula>-0.05</formula>
      <formula>0.05</formula>
    </cfRule>
  </conditionalFormatting>
  <conditionalFormatting sqref="G226:G242 L226:L242 V226:V242">
    <cfRule type="cellIs" dxfId="150" priority="56" operator="greaterThan">
      <formula>0.0999</formula>
    </cfRule>
    <cfRule type="cellIs" dxfId="149" priority="57" operator="lessThan">
      <formula>-0.0999</formula>
    </cfRule>
    <cfRule type="cellIs" dxfId="148" priority="58" operator="between">
      <formula>0.0501</formula>
      <formula>0.0999</formula>
    </cfRule>
    <cfRule type="cellIs" dxfId="147" priority="59" operator="between">
      <formula>-0.0999</formula>
      <formula>-0.0501</formula>
    </cfRule>
    <cfRule type="cellIs" dxfId="146" priority="60" operator="between">
      <formula>-0.05</formula>
      <formula>0.05</formula>
    </cfRule>
  </conditionalFormatting>
  <conditionalFormatting sqref="Q226:Q242">
    <cfRule type="cellIs" dxfId="145" priority="51" operator="greaterThan">
      <formula>0.0999</formula>
    </cfRule>
    <cfRule type="cellIs" dxfId="144" priority="52" operator="lessThan">
      <formula>-0.0999</formula>
    </cfRule>
    <cfRule type="cellIs" dxfId="143" priority="53" operator="between">
      <formula>0.0501</formula>
      <formula>0.0999</formula>
    </cfRule>
    <cfRule type="cellIs" dxfId="142" priority="54" operator="between">
      <formula>-0.0999</formula>
      <formula>-0.0501</formula>
    </cfRule>
    <cfRule type="cellIs" dxfId="141" priority="55" operator="between">
      <formula>-0.05</formula>
      <formula>0.05</formula>
    </cfRule>
  </conditionalFormatting>
  <conditionalFormatting sqref="G244">
    <cfRule type="cellIs" dxfId="140" priority="46" operator="greaterThan">
      <formula>0.0999</formula>
    </cfRule>
    <cfRule type="cellIs" dxfId="139" priority="47" operator="lessThan">
      <formula>-0.0999</formula>
    </cfRule>
    <cfRule type="cellIs" dxfId="138" priority="48" operator="between">
      <formula>0.0501</formula>
      <formula>0.0999</formula>
    </cfRule>
    <cfRule type="cellIs" dxfId="137" priority="49" operator="between">
      <formula>-0.0999</formula>
      <formula>-0.0501</formula>
    </cfRule>
    <cfRule type="cellIs" dxfId="136" priority="50" operator="between">
      <formula>-0.05</formula>
      <formula>0.05</formula>
    </cfRule>
  </conditionalFormatting>
  <conditionalFormatting sqref="L244">
    <cfRule type="cellIs" dxfId="135" priority="41" operator="greaterThan">
      <formula>0.0999</formula>
    </cfRule>
    <cfRule type="cellIs" dxfId="134" priority="42" operator="lessThan">
      <formula>-0.0999</formula>
    </cfRule>
    <cfRule type="cellIs" dxfId="133" priority="43" operator="between">
      <formula>0.0501</formula>
      <formula>0.0999</formula>
    </cfRule>
    <cfRule type="cellIs" dxfId="132" priority="44" operator="between">
      <formula>-0.0999</formula>
      <formula>-0.0501</formula>
    </cfRule>
    <cfRule type="cellIs" dxfId="131" priority="45" operator="between">
      <formula>-0.05</formula>
      <formula>0.05</formula>
    </cfRule>
  </conditionalFormatting>
  <conditionalFormatting sqref="Q244">
    <cfRule type="cellIs" dxfId="130" priority="36" operator="greaterThan">
      <formula>0.0999</formula>
    </cfRule>
    <cfRule type="cellIs" dxfId="129" priority="37" operator="lessThan">
      <formula>-0.0999</formula>
    </cfRule>
    <cfRule type="cellIs" dxfId="128" priority="38" operator="between">
      <formula>0.0501</formula>
      <formula>0.0999</formula>
    </cfRule>
    <cfRule type="cellIs" dxfId="127" priority="39" operator="between">
      <formula>-0.0999</formula>
      <formula>-0.0501</formula>
    </cfRule>
    <cfRule type="cellIs" dxfId="126" priority="40" operator="between">
      <formula>-0.05</formula>
      <formula>0.05</formula>
    </cfRule>
  </conditionalFormatting>
  <conditionalFormatting sqref="V244">
    <cfRule type="cellIs" dxfId="125" priority="31" operator="greaterThan">
      <formula>0.0999</formula>
    </cfRule>
    <cfRule type="cellIs" dxfId="124" priority="32" operator="lessThan">
      <formula>-0.0999</formula>
    </cfRule>
    <cfRule type="cellIs" dxfId="123" priority="33" operator="between">
      <formula>0.0501</formula>
      <formula>0.0999</formula>
    </cfRule>
    <cfRule type="cellIs" dxfId="122" priority="34" operator="between">
      <formula>-0.0999</formula>
      <formula>-0.0501</formula>
    </cfRule>
    <cfRule type="cellIs" dxfId="121" priority="35" operator="between">
      <formula>-0.05</formula>
      <formula>0.05</formula>
    </cfRule>
  </conditionalFormatting>
  <conditionalFormatting sqref="G262:G278 L262:L278">
    <cfRule type="cellIs" dxfId="120" priority="26" operator="greaterThan">
      <formula>0.0999</formula>
    </cfRule>
    <cfRule type="cellIs" dxfId="119" priority="27" operator="lessThan">
      <formula>-0.0999</formula>
    </cfRule>
    <cfRule type="cellIs" dxfId="118" priority="28" operator="between">
      <formula>0.0501</formula>
      <formula>0.0999</formula>
    </cfRule>
    <cfRule type="cellIs" dxfId="117" priority="29" operator="between">
      <formula>-0.0999</formula>
      <formula>-0.0501</formula>
    </cfRule>
    <cfRule type="cellIs" dxfId="116" priority="30" operator="between">
      <formula>-0.05</formula>
      <formula>0.05</formula>
    </cfRule>
  </conditionalFormatting>
  <conditionalFormatting sqref="G280">
    <cfRule type="cellIs" dxfId="115" priority="16" operator="greaterThan">
      <formula>0.0999</formula>
    </cfRule>
    <cfRule type="cellIs" dxfId="114" priority="17" operator="lessThan">
      <formula>-0.0999</formula>
    </cfRule>
    <cfRule type="cellIs" dxfId="113" priority="18" operator="between">
      <formula>0.0501</formula>
      <formula>0.0999</formula>
    </cfRule>
    <cfRule type="cellIs" dxfId="112" priority="19" operator="between">
      <formula>-0.0999</formula>
      <formula>-0.0501</formula>
    </cfRule>
    <cfRule type="cellIs" dxfId="111" priority="20" operator="between">
      <formula>-0.05</formula>
      <formula>0.05</formula>
    </cfRule>
  </conditionalFormatting>
  <conditionalFormatting sqref="L280">
    <cfRule type="cellIs" dxfId="110" priority="11" operator="greaterThan">
      <formula>0.0999</formula>
    </cfRule>
    <cfRule type="cellIs" dxfId="109" priority="12" operator="lessThan">
      <formula>-0.0999</formula>
    </cfRule>
    <cfRule type="cellIs" dxfId="108" priority="13" operator="between">
      <formula>0.0501</formula>
      <formula>0.0999</formula>
    </cfRule>
    <cfRule type="cellIs" dxfId="107" priority="14" operator="between">
      <formula>-0.0999</formula>
      <formula>-0.0501</formula>
    </cfRule>
    <cfRule type="cellIs" dxfId="106" priority="15" operator="between">
      <formula>-0.05</formula>
      <formula>0.05</formula>
    </cfRule>
  </conditionalFormatting>
  <pageMargins left="0.70866141732283472" right="0.70866141732283472" top="0.74803149606299213" bottom="0.74803149606299213" header="0.31496062992125984" footer="0.31496062992125984"/>
  <pageSetup paperSize="8" scale="45" orientation="portrait" r:id="rId1"/>
  <rowBreaks count="1" manualBreakCount="1">
    <brk id="11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L97"/>
  <sheetViews>
    <sheetView windowProtection="1" showGridLines="0" tabSelected="1" zoomScale="70" zoomScaleNormal="70" workbookViewId="0">
      <pane xSplit="2" topLeftCell="X1" activePane="topRight" state="frozen"/>
      <selection activeCell="W27" sqref="W27"/>
      <selection pane="topRight" activeCell="AF70" sqref="AF70"/>
    </sheetView>
  </sheetViews>
  <sheetFormatPr defaultColWidth="9.1328125" defaultRowHeight="13.9" x14ac:dyDescent="0.45"/>
  <cols>
    <col min="1" max="1" width="9.1328125" style="5"/>
    <col min="2" max="2" width="36.796875" style="5" customWidth="1"/>
    <col min="3" max="3" width="15.86328125" style="5" bestFit="1" customWidth="1"/>
    <col min="4" max="4" width="17.19921875" style="5" bestFit="1" customWidth="1"/>
    <col min="5" max="5" width="14.796875" style="5" bestFit="1" customWidth="1"/>
    <col min="6" max="6" width="13.19921875" style="5" customWidth="1"/>
    <col min="7" max="7" width="16.86328125" style="5" bestFit="1" customWidth="1"/>
    <col min="8" max="8" width="17.19921875" style="5" bestFit="1" customWidth="1"/>
    <col min="9" max="9" width="15.86328125" style="5" bestFit="1" customWidth="1"/>
    <col min="10" max="10" width="13.19921875" style="5" customWidth="1"/>
    <col min="11" max="11" width="16.86328125" style="5" bestFit="1" customWidth="1"/>
    <col min="12" max="12" width="18.53125" style="5" bestFit="1" customWidth="1"/>
    <col min="13" max="13" width="15.86328125" style="5" bestFit="1" customWidth="1"/>
    <col min="14" max="14" width="13.19921875" style="5" customWidth="1"/>
    <col min="15" max="15" width="16.86328125" style="5" bestFit="1" customWidth="1"/>
    <col min="16" max="16" width="18.53125" style="5" bestFit="1" customWidth="1"/>
    <col min="17" max="17" width="15.86328125" style="5" bestFit="1" customWidth="1"/>
    <col min="18" max="18" width="13.19921875" style="5" customWidth="1"/>
    <col min="19" max="19" width="16.86328125" style="5" bestFit="1" customWidth="1"/>
    <col min="20" max="20" width="18.53125" style="5" bestFit="1" customWidth="1"/>
    <col min="21" max="21" width="15.86328125" style="5" bestFit="1" customWidth="1"/>
    <col min="22" max="22" width="13.19921875" style="5" customWidth="1"/>
    <col min="23" max="23" width="16.86328125" style="5" bestFit="1" customWidth="1"/>
    <col min="24" max="24" width="18.53125" style="5" bestFit="1" customWidth="1"/>
    <col min="25" max="25" width="15.86328125" style="5" bestFit="1" customWidth="1"/>
    <col min="26" max="26" width="13.19921875" style="5" customWidth="1"/>
    <col min="27" max="27" width="16.86328125" style="5" bestFit="1" customWidth="1"/>
    <col min="28" max="28" width="18.53125" style="5" bestFit="1" customWidth="1"/>
    <col min="29" max="29" width="15.86328125" style="5" bestFit="1" customWidth="1"/>
    <col min="30" max="30" width="13.19921875" style="5" customWidth="1"/>
    <col min="31" max="31" width="16.86328125" style="5" bestFit="1" customWidth="1"/>
    <col min="32" max="32" width="18.53125" style="5" bestFit="1" customWidth="1"/>
    <col min="33" max="33" width="15.86328125" style="5" bestFit="1" customWidth="1"/>
    <col min="34" max="34" width="13.19921875" style="5" customWidth="1"/>
    <col min="35" max="35" width="16.86328125" style="5" bestFit="1" customWidth="1"/>
    <col min="36" max="36" width="18.53125" style="5" bestFit="1" customWidth="1"/>
    <col min="37" max="37" width="15.86328125" style="5" bestFit="1" customWidth="1"/>
    <col min="38" max="38" width="13.19921875" style="5" customWidth="1"/>
    <col min="39" max="16384" width="9.1328125" style="5"/>
  </cols>
  <sheetData>
    <row r="1" spans="1:38" x14ac:dyDescent="0.45">
      <c r="C1" s="7"/>
      <c r="D1" s="7"/>
    </row>
    <row r="2" spans="1:38" ht="18" x14ac:dyDescent="0.55000000000000004">
      <c r="B2" s="58" t="s">
        <v>39</v>
      </c>
      <c r="C2" s="57"/>
      <c r="D2" s="57"/>
      <c r="F2" s="3" t="s">
        <v>83</v>
      </c>
    </row>
    <row r="3" spans="1:38" x14ac:dyDescent="0.45">
      <c r="C3" s="7"/>
      <c r="D3" s="7"/>
    </row>
    <row r="4" spans="1:38" ht="33.75" customHeight="1" x14ac:dyDescent="0.55000000000000004">
      <c r="E4" s="20"/>
      <c r="F4" s="6"/>
      <c r="T4" s="110"/>
      <c r="X4" s="111"/>
      <c r="AB4" s="111"/>
      <c r="AF4" s="20"/>
    </row>
    <row r="5" spans="1:38" ht="18.75" customHeight="1" x14ac:dyDescent="0.55000000000000004">
      <c r="B5" s="35" t="s">
        <v>40</v>
      </c>
      <c r="F5" s="21"/>
    </row>
    <row r="6" spans="1:38" ht="14.25" thickBot="1" x14ac:dyDescent="0.5">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row>
    <row r="7" spans="1:38" ht="15" customHeight="1" thickTop="1" thickBot="1" x14ac:dyDescent="0.5">
      <c r="B7" s="7"/>
      <c r="C7" s="162">
        <v>2016</v>
      </c>
      <c r="D7" s="163"/>
      <c r="E7" s="163"/>
      <c r="F7" s="163"/>
      <c r="G7" s="162">
        <v>2017</v>
      </c>
      <c r="H7" s="163"/>
      <c r="I7" s="163"/>
      <c r="J7" s="163"/>
      <c r="K7" s="162">
        <v>2018</v>
      </c>
      <c r="L7" s="163"/>
      <c r="M7" s="163"/>
      <c r="N7" s="163"/>
      <c r="O7" s="162">
        <v>2019</v>
      </c>
      <c r="P7" s="163"/>
      <c r="Q7" s="163"/>
      <c r="R7" s="163"/>
      <c r="S7" s="162">
        <v>2020</v>
      </c>
      <c r="T7" s="163"/>
      <c r="U7" s="163"/>
      <c r="V7" s="163"/>
      <c r="W7" s="162">
        <v>2021</v>
      </c>
      <c r="X7" s="163"/>
      <c r="Y7" s="163"/>
      <c r="Z7" s="163"/>
      <c r="AA7" s="162">
        <v>2022</v>
      </c>
      <c r="AB7" s="163"/>
      <c r="AC7" s="163"/>
      <c r="AD7" s="163"/>
      <c r="AE7" s="162">
        <v>2023</v>
      </c>
      <c r="AF7" s="163"/>
      <c r="AG7" s="163"/>
      <c r="AH7" s="163"/>
      <c r="AI7" s="162" t="s">
        <v>41</v>
      </c>
      <c r="AJ7" s="163"/>
      <c r="AK7" s="163"/>
      <c r="AL7" s="164"/>
    </row>
    <row r="8" spans="1:38" ht="15" customHeight="1" thickTop="1" thickBot="1" x14ac:dyDescent="0.5">
      <c r="A8" s="7"/>
      <c r="B8" s="59" t="s">
        <v>27</v>
      </c>
      <c r="C8" s="60" t="s">
        <v>72</v>
      </c>
      <c r="D8" s="61" t="str">
        <f>IF('Front Sheet'!$F$19&gt;42734,"Actual","Revised Forecast")</f>
        <v>Revised Forecast</v>
      </c>
      <c r="E8" s="61" t="s">
        <v>13</v>
      </c>
      <c r="F8" s="61" t="s">
        <v>29</v>
      </c>
      <c r="G8" s="60" t="s">
        <v>72</v>
      </c>
      <c r="H8" s="61" t="str">
        <f>IF('Front Sheet'!$F$19&gt;43099,"Actual","Revised Forecast")</f>
        <v>Revised Forecast</v>
      </c>
      <c r="I8" s="61" t="s">
        <v>13</v>
      </c>
      <c r="J8" s="61" t="s">
        <v>29</v>
      </c>
      <c r="K8" s="60" t="s">
        <v>72</v>
      </c>
      <c r="L8" s="61" t="str">
        <f>IF('Front Sheet'!$F$19&gt;43464,"Actual","Revised Forecast")</f>
        <v>Revised Forecast</v>
      </c>
      <c r="M8" s="61" t="s">
        <v>13</v>
      </c>
      <c r="N8" s="61" t="s">
        <v>29</v>
      </c>
      <c r="O8" s="60" t="s">
        <v>72</v>
      </c>
      <c r="P8" s="61" t="str">
        <f>IF('Front Sheet'!$F$19&gt;43829,"Actual","Revised Forecast")</f>
        <v>Revised Forecast</v>
      </c>
      <c r="Q8" s="61" t="s">
        <v>13</v>
      </c>
      <c r="R8" s="61" t="s">
        <v>29</v>
      </c>
      <c r="S8" s="60" t="s">
        <v>72</v>
      </c>
      <c r="T8" s="61" t="str">
        <f>IF('Front Sheet'!$F$19&gt;44195,"Actual","Revised Forecast")</f>
        <v>Revised Forecast</v>
      </c>
      <c r="U8" s="61" t="s">
        <v>13</v>
      </c>
      <c r="V8" s="61" t="s">
        <v>29</v>
      </c>
      <c r="W8" s="60" t="s">
        <v>72</v>
      </c>
      <c r="X8" s="61" t="str">
        <f>IF('Front Sheet'!$F$19&gt;44560,"Actual","Revised Forecast")</f>
        <v>Revised Forecast</v>
      </c>
      <c r="Y8" s="61" t="s">
        <v>13</v>
      </c>
      <c r="Z8" s="61" t="s">
        <v>29</v>
      </c>
      <c r="AA8" s="60" t="s">
        <v>72</v>
      </c>
      <c r="AB8" s="61" t="str">
        <f>IF('Front Sheet'!$F$19&gt;44925,"Actual","Revised Forecast")</f>
        <v>Revised Forecast</v>
      </c>
      <c r="AC8" s="61" t="s">
        <v>13</v>
      </c>
      <c r="AD8" s="61" t="s">
        <v>29</v>
      </c>
      <c r="AE8" s="60" t="s">
        <v>72</v>
      </c>
      <c r="AF8" s="61" t="str">
        <f>IF('Front Sheet'!$F$19&gt;45106,"Actual","Revised Forecast")</f>
        <v>Revised Forecast</v>
      </c>
      <c r="AG8" s="61" t="s">
        <v>13</v>
      </c>
      <c r="AH8" s="61" t="s">
        <v>29</v>
      </c>
      <c r="AI8" s="60" t="s">
        <v>72</v>
      </c>
      <c r="AJ8" s="61" t="str">
        <f>T8</f>
        <v>Revised Forecast</v>
      </c>
      <c r="AK8" s="61" t="s">
        <v>13</v>
      </c>
      <c r="AL8" s="64" t="s">
        <v>29</v>
      </c>
    </row>
    <row r="9" spans="1:38" ht="15" customHeight="1" thickTop="1" x14ac:dyDescent="0.45">
      <c r="A9" s="7"/>
      <c r="B9" s="65" t="s">
        <v>79</v>
      </c>
      <c r="C9" s="100">
        <f>'Quarterly Breakdown'!C10+'Quarterly Breakdown'!H10+'Quarterly Breakdown'!M10+'Quarterly Breakdown'!R10</f>
        <v>0</v>
      </c>
      <c r="D9" s="101">
        <f>'Quarterly Breakdown'!D10+'Quarterly Breakdown'!I10+'Quarterly Breakdown'!N10+'Quarterly Breakdown'!S10</f>
        <v>0</v>
      </c>
      <c r="E9" s="69">
        <f t="shared" ref="E9:E25" si="0">C9-D9</f>
        <v>0</v>
      </c>
      <c r="F9" s="70" t="str">
        <f t="shared" ref="F9:F25" si="1">IF(OR(C9="",C9=0),"",IFERROR(IF(C9&gt;0,E9/C9,E9/0.01),0))</f>
        <v/>
      </c>
      <c r="G9" s="100">
        <f>'Quarterly Breakdown'!C46+'Quarterly Breakdown'!H46+'Quarterly Breakdown'!M46+'Quarterly Breakdown'!R46</f>
        <v>0</v>
      </c>
      <c r="H9" s="101">
        <f>'Quarterly Breakdown'!D46+'Quarterly Breakdown'!I46+'Quarterly Breakdown'!N46+'Quarterly Breakdown'!S46</f>
        <v>0</v>
      </c>
      <c r="I9" s="69">
        <f t="shared" ref="I9:I25" si="2">G9-H9</f>
        <v>0</v>
      </c>
      <c r="J9" s="70" t="str">
        <f t="shared" ref="J9:J25" si="3">IF(OR(G9="",G9=0),"",IFERROR(IF(G9&gt;0,I9/G9,I9/0.01),0))</f>
        <v/>
      </c>
      <c r="K9" s="100">
        <f>'Quarterly Breakdown'!C82+'Quarterly Breakdown'!H82+'Quarterly Breakdown'!M82+'Quarterly Breakdown'!R82</f>
        <v>0</v>
      </c>
      <c r="L9" s="101">
        <f>'Quarterly Breakdown'!D82+'Quarterly Breakdown'!I82+'Quarterly Breakdown'!N82+'Quarterly Breakdown'!S82</f>
        <v>0</v>
      </c>
      <c r="M9" s="69">
        <f t="shared" ref="M9:M25" si="4">K9-L9</f>
        <v>0</v>
      </c>
      <c r="N9" s="70" t="str">
        <f t="shared" ref="N9:N25" si="5">IF(OR(K9="",K9=0),"",IFERROR(IF(K9&gt;0,M9/K9,M9/0.01),0))</f>
        <v/>
      </c>
      <c r="O9" s="100">
        <f>'Quarterly Breakdown'!C118+'Quarterly Breakdown'!H118+'Quarterly Breakdown'!M118+'Quarterly Breakdown'!R118</f>
        <v>0</v>
      </c>
      <c r="P9" s="101">
        <f>'Quarterly Breakdown'!D118+'Quarterly Breakdown'!I118+'Quarterly Breakdown'!N118+'Quarterly Breakdown'!S118</f>
        <v>0</v>
      </c>
      <c r="Q9" s="69">
        <f t="shared" ref="Q9:Q25" si="6">O9-P9</f>
        <v>0</v>
      </c>
      <c r="R9" s="70" t="str">
        <f t="shared" ref="R9:R25" si="7">IF(OR(O9="",O9=0),"",IFERROR(IF(O9&gt;0,Q9/O9,Q9/0.01),0))</f>
        <v/>
      </c>
      <c r="S9" s="100">
        <f>'Quarterly Breakdown'!C154+'Quarterly Breakdown'!H154+'Quarterly Breakdown'!M154+'Quarterly Breakdown'!R154</f>
        <v>0</v>
      </c>
      <c r="T9" s="101">
        <f>'Quarterly Breakdown'!D154+'Quarterly Breakdown'!I154+'Quarterly Breakdown'!N154+'Quarterly Breakdown'!S154</f>
        <v>0</v>
      </c>
      <c r="U9" s="69">
        <f t="shared" ref="U9:U25" si="8">S9-T9</f>
        <v>0</v>
      </c>
      <c r="V9" s="70" t="str">
        <f t="shared" ref="V9:V25" si="9">IF(OR(S9="",S9=0),"",IFERROR(IF(S9&gt;0,U9/S9,U9/0.01),0))</f>
        <v/>
      </c>
      <c r="W9" s="100">
        <f>'Quarterly Breakdown'!C190+'Quarterly Breakdown'!H190+'Quarterly Breakdown'!M190+'Quarterly Breakdown'!R190</f>
        <v>0</v>
      </c>
      <c r="X9" s="101">
        <f>'Quarterly Breakdown'!D190+'Quarterly Breakdown'!I190+'Quarterly Breakdown'!N190+'Quarterly Breakdown'!S190</f>
        <v>0</v>
      </c>
      <c r="Y9" s="69">
        <f t="shared" ref="Y9:Y25" si="10">W9-X9</f>
        <v>0</v>
      </c>
      <c r="Z9" s="70" t="str">
        <f t="shared" ref="Z9:Z25" si="11">IF(OR(W9="",W9=0),"",IFERROR(IF(W9&gt;0,Y9/W9,Y9/0.01),0))</f>
        <v/>
      </c>
      <c r="AA9" s="100">
        <f>'Quarterly Breakdown'!C226+'Quarterly Breakdown'!H226+'Quarterly Breakdown'!M226+'Quarterly Breakdown'!R226</f>
        <v>0</v>
      </c>
      <c r="AB9" s="101">
        <f>'Quarterly Breakdown'!D226+'Quarterly Breakdown'!I226+'Quarterly Breakdown'!N226+'Quarterly Breakdown'!S226</f>
        <v>0</v>
      </c>
      <c r="AC9" s="69">
        <f t="shared" ref="AC9:AC25" si="12">AA9-AB9</f>
        <v>0</v>
      </c>
      <c r="AD9" s="70" t="str">
        <f t="shared" ref="AD9:AD25" si="13">IF(OR(AA9="",AA9=0),"",IFERROR(IF(AA9&gt;0,AC9/AA9,AC9/0.01),0))</f>
        <v/>
      </c>
      <c r="AE9" s="100">
        <f>'Quarterly Breakdown'!C262+'Quarterly Breakdown'!H262</f>
        <v>0</v>
      </c>
      <c r="AF9" s="101">
        <f>'Quarterly Breakdown'!D262+'Quarterly Breakdown'!I262</f>
        <v>0</v>
      </c>
      <c r="AG9" s="69">
        <f t="shared" ref="AG9:AG25" si="14">AE9-AF9</f>
        <v>0</v>
      </c>
      <c r="AH9" s="70" t="str">
        <f t="shared" ref="AH9:AH25" si="15">IF(OR(AE9="",AE9=0),"",IFERROR(IF(AE9&gt;0,AG9/AE9,AG9/0.01),0))</f>
        <v/>
      </c>
      <c r="AI9" s="100">
        <f>C9+G9+K9+O9+S9+W9+AA9+AE9</f>
        <v>0</v>
      </c>
      <c r="AJ9" s="101">
        <f>D9+H9+L9+P9+T9+X9+AB9+AF9</f>
        <v>0</v>
      </c>
      <c r="AK9" s="69">
        <f t="shared" ref="AK9:AK25" si="16">AI9-AJ9</f>
        <v>0</v>
      </c>
      <c r="AL9" s="71" t="str">
        <f t="shared" ref="AL9:AL25" si="17">IF(OR(AI9="",AI9=0),"",IFERROR(IF(AI9&gt;0,AK9/AI9,AK9/0.01),0))</f>
        <v/>
      </c>
    </row>
    <row r="10" spans="1:38" ht="15" customHeight="1" x14ac:dyDescent="0.45">
      <c r="A10" s="7"/>
      <c r="B10" s="72" t="s">
        <v>80</v>
      </c>
      <c r="C10" s="102">
        <f>'Quarterly Breakdown'!C11+'Quarterly Breakdown'!H11+'Quarterly Breakdown'!M11+'Quarterly Breakdown'!R11</f>
        <v>0</v>
      </c>
      <c r="D10" s="103">
        <f>'Quarterly Breakdown'!D11+'Quarterly Breakdown'!I11+'Quarterly Breakdown'!N11+'Quarterly Breakdown'!S11</f>
        <v>0</v>
      </c>
      <c r="E10" s="76">
        <f t="shared" si="0"/>
        <v>0</v>
      </c>
      <c r="F10" s="77" t="str">
        <f t="shared" si="1"/>
        <v/>
      </c>
      <c r="G10" s="102">
        <f>'Quarterly Breakdown'!C47+'Quarterly Breakdown'!H47+'Quarterly Breakdown'!M47+'Quarterly Breakdown'!R47</f>
        <v>0</v>
      </c>
      <c r="H10" s="103">
        <f>'Quarterly Breakdown'!D47+'Quarterly Breakdown'!I47+'Quarterly Breakdown'!N47+'Quarterly Breakdown'!S47</f>
        <v>0</v>
      </c>
      <c r="I10" s="76">
        <f t="shared" si="2"/>
        <v>0</v>
      </c>
      <c r="J10" s="77" t="str">
        <f t="shared" si="3"/>
        <v/>
      </c>
      <c r="K10" s="102">
        <f>'Quarterly Breakdown'!C83+'Quarterly Breakdown'!H83+'Quarterly Breakdown'!M83+'Quarterly Breakdown'!R83</f>
        <v>0</v>
      </c>
      <c r="L10" s="103">
        <f>'Quarterly Breakdown'!D83+'Quarterly Breakdown'!I83+'Quarterly Breakdown'!N83+'Quarterly Breakdown'!S83</f>
        <v>0</v>
      </c>
      <c r="M10" s="76">
        <f t="shared" si="4"/>
        <v>0</v>
      </c>
      <c r="N10" s="77" t="str">
        <f t="shared" si="5"/>
        <v/>
      </c>
      <c r="O10" s="102">
        <f>'Quarterly Breakdown'!C119+'Quarterly Breakdown'!H119+'Quarterly Breakdown'!M119+'Quarterly Breakdown'!R119</f>
        <v>0</v>
      </c>
      <c r="P10" s="103">
        <f>'Quarterly Breakdown'!D119+'Quarterly Breakdown'!I119+'Quarterly Breakdown'!N119+'Quarterly Breakdown'!S119</f>
        <v>0</v>
      </c>
      <c r="Q10" s="76">
        <f t="shared" si="6"/>
        <v>0</v>
      </c>
      <c r="R10" s="77" t="str">
        <f t="shared" si="7"/>
        <v/>
      </c>
      <c r="S10" s="102">
        <f>'Quarterly Breakdown'!C155+'Quarterly Breakdown'!H155+'Quarterly Breakdown'!M155+'Quarterly Breakdown'!R155</f>
        <v>0</v>
      </c>
      <c r="T10" s="103">
        <f>'Quarterly Breakdown'!D155+'Quarterly Breakdown'!I155+'Quarterly Breakdown'!N155+'Quarterly Breakdown'!S155</f>
        <v>0</v>
      </c>
      <c r="U10" s="76">
        <f t="shared" si="8"/>
        <v>0</v>
      </c>
      <c r="V10" s="77" t="str">
        <f t="shared" si="9"/>
        <v/>
      </c>
      <c r="W10" s="102">
        <f>'Quarterly Breakdown'!C191+'Quarterly Breakdown'!H191+'Quarterly Breakdown'!M191+'Quarterly Breakdown'!R191</f>
        <v>0</v>
      </c>
      <c r="X10" s="103">
        <f>'Quarterly Breakdown'!D191+'Quarterly Breakdown'!I191+'Quarterly Breakdown'!N191+'Quarterly Breakdown'!S191</f>
        <v>0</v>
      </c>
      <c r="Y10" s="76">
        <f t="shared" si="10"/>
        <v>0</v>
      </c>
      <c r="Z10" s="77" t="str">
        <f t="shared" si="11"/>
        <v/>
      </c>
      <c r="AA10" s="102">
        <f>'Quarterly Breakdown'!C227+'Quarterly Breakdown'!H227+'Quarterly Breakdown'!M227+'Quarterly Breakdown'!R227</f>
        <v>0</v>
      </c>
      <c r="AB10" s="103">
        <f>'Quarterly Breakdown'!D227+'Quarterly Breakdown'!I227+'Quarterly Breakdown'!N227+'Quarterly Breakdown'!S227</f>
        <v>0</v>
      </c>
      <c r="AC10" s="76">
        <f t="shared" si="12"/>
        <v>0</v>
      </c>
      <c r="AD10" s="77" t="str">
        <f t="shared" si="13"/>
        <v/>
      </c>
      <c r="AE10" s="102">
        <f>'Quarterly Breakdown'!C263+'Quarterly Breakdown'!H263</f>
        <v>0</v>
      </c>
      <c r="AF10" s="103">
        <f>'Quarterly Breakdown'!D263+'Quarterly Breakdown'!I263</f>
        <v>0</v>
      </c>
      <c r="AG10" s="76">
        <f t="shared" si="14"/>
        <v>0</v>
      </c>
      <c r="AH10" s="77" t="str">
        <f t="shared" si="15"/>
        <v/>
      </c>
      <c r="AI10" s="102">
        <f t="shared" ref="AI10:AI25" si="18">C10+G10+K10+O10+S10+W10+AA10+AE10</f>
        <v>0</v>
      </c>
      <c r="AJ10" s="103">
        <f t="shared" ref="AJ10:AJ25" si="19">D10+H10+L10+P10+T10+X10+AB10+AF10</f>
        <v>0</v>
      </c>
      <c r="AK10" s="76">
        <f t="shared" si="16"/>
        <v>0</v>
      </c>
      <c r="AL10" s="78" t="str">
        <f t="shared" si="17"/>
        <v/>
      </c>
    </row>
    <row r="11" spans="1:38" ht="15" customHeight="1" x14ac:dyDescent="0.45">
      <c r="A11" s="7"/>
      <c r="B11" s="72" t="s">
        <v>81</v>
      </c>
      <c r="C11" s="102">
        <f>'Quarterly Breakdown'!C12+'Quarterly Breakdown'!H12+'Quarterly Breakdown'!M12+'Quarterly Breakdown'!R12</f>
        <v>0</v>
      </c>
      <c r="D11" s="103">
        <f>'Quarterly Breakdown'!D12+'Quarterly Breakdown'!I12+'Quarterly Breakdown'!N12+'Quarterly Breakdown'!S12</f>
        <v>0</v>
      </c>
      <c r="E11" s="76">
        <f t="shared" si="0"/>
        <v>0</v>
      </c>
      <c r="F11" s="77" t="str">
        <f t="shared" si="1"/>
        <v/>
      </c>
      <c r="G11" s="102">
        <f>'Quarterly Breakdown'!C48+'Quarterly Breakdown'!H48+'Quarterly Breakdown'!M48+'Quarterly Breakdown'!R48</f>
        <v>0</v>
      </c>
      <c r="H11" s="103">
        <f>'Quarterly Breakdown'!D48+'Quarterly Breakdown'!I48+'Quarterly Breakdown'!N48+'Quarterly Breakdown'!S48</f>
        <v>0</v>
      </c>
      <c r="I11" s="76">
        <f t="shared" si="2"/>
        <v>0</v>
      </c>
      <c r="J11" s="77" t="str">
        <f t="shared" si="3"/>
        <v/>
      </c>
      <c r="K11" s="102">
        <f>'Quarterly Breakdown'!C84+'Quarterly Breakdown'!H84+'Quarterly Breakdown'!M84+'Quarterly Breakdown'!R84</f>
        <v>0</v>
      </c>
      <c r="L11" s="103">
        <f>'Quarterly Breakdown'!D84+'Quarterly Breakdown'!I84+'Quarterly Breakdown'!N84+'Quarterly Breakdown'!S84</f>
        <v>0</v>
      </c>
      <c r="M11" s="76">
        <f t="shared" si="4"/>
        <v>0</v>
      </c>
      <c r="N11" s="77" t="str">
        <f t="shared" si="5"/>
        <v/>
      </c>
      <c r="O11" s="102">
        <f>'Quarterly Breakdown'!C120+'Quarterly Breakdown'!H120+'Quarterly Breakdown'!M120+'Quarterly Breakdown'!R120</f>
        <v>0</v>
      </c>
      <c r="P11" s="103">
        <f>'Quarterly Breakdown'!D120+'Quarterly Breakdown'!I120+'Quarterly Breakdown'!N120+'Quarterly Breakdown'!S120</f>
        <v>0</v>
      </c>
      <c r="Q11" s="76">
        <f t="shared" si="6"/>
        <v>0</v>
      </c>
      <c r="R11" s="77" t="str">
        <f t="shared" si="7"/>
        <v/>
      </c>
      <c r="S11" s="102">
        <f>'Quarterly Breakdown'!C156+'Quarterly Breakdown'!H156+'Quarterly Breakdown'!M156+'Quarterly Breakdown'!R156</f>
        <v>0</v>
      </c>
      <c r="T11" s="103">
        <f>'Quarterly Breakdown'!D156+'Quarterly Breakdown'!I156+'Quarterly Breakdown'!N156+'Quarterly Breakdown'!S156</f>
        <v>0</v>
      </c>
      <c r="U11" s="76">
        <f t="shared" si="8"/>
        <v>0</v>
      </c>
      <c r="V11" s="77" t="str">
        <f t="shared" si="9"/>
        <v/>
      </c>
      <c r="W11" s="102">
        <f>'Quarterly Breakdown'!C192+'Quarterly Breakdown'!H192+'Quarterly Breakdown'!M192+'Quarterly Breakdown'!R192</f>
        <v>0</v>
      </c>
      <c r="X11" s="103">
        <f>'Quarterly Breakdown'!D192+'Quarterly Breakdown'!I192+'Quarterly Breakdown'!N192+'Quarterly Breakdown'!S192</f>
        <v>0</v>
      </c>
      <c r="Y11" s="76">
        <f t="shared" si="10"/>
        <v>0</v>
      </c>
      <c r="Z11" s="77" t="str">
        <f t="shared" si="11"/>
        <v/>
      </c>
      <c r="AA11" s="102">
        <f>'Quarterly Breakdown'!C228+'Quarterly Breakdown'!H228+'Quarterly Breakdown'!M228+'Quarterly Breakdown'!R228</f>
        <v>0</v>
      </c>
      <c r="AB11" s="103">
        <f>'Quarterly Breakdown'!D228+'Quarterly Breakdown'!I228+'Quarterly Breakdown'!N228+'Quarterly Breakdown'!S228</f>
        <v>0</v>
      </c>
      <c r="AC11" s="76">
        <f t="shared" si="12"/>
        <v>0</v>
      </c>
      <c r="AD11" s="77" t="str">
        <f t="shared" si="13"/>
        <v/>
      </c>
      <c r="AE11" s="102">
        <f>'Quarterly Breakdown'!C264+'Quarterly Breakdown'!H264</f>
        <v>0</v>
      </c>
      <c r="AF11" s="103">
        <f>'Quarterly Breakdown'!D264+'Quarterly Breakdown'!I264</f>
        <v>0</v>
      </c>
      <c r="AG11" s="76">
        <f t="shared" si="14"/>
        <v>0</v>
      </c>
      <c r="AH11" s="77" t="str">
        <f t="shared" si="15"/>
        <v/>
      </c>
      <c r="AI11" s="102">
        <f t="shared" si="18"/>
        <v>0</v>
      </c>
      <c r="AJ11" s="103">
        <f t="shared" si="19"/>
        <v>0</v>
      </c>
      <c r="AK11" s="76">
        <f t="shared" si="16"/>
        <v>0</v>
      </c>
      <c r="AL11" s="78" t="str">
        <f t="shared" si="17"/>
        <v/>
      </c>
    </row>
    <row r="12" spans="1:38" ht="15" customHeight="1" x14ac:dyDescent="0.45">
      <c r="A12" s="7"/>
      <c r="B12" s="72" t="s">
        <v>14</v>
      </c>
      <c r="C12" s="102">
        <f>'Quarterly Breakdown'!C13+'Quarterly Breakdown'!H13+'Quarterly Breakdown'!M13+'Quarterly Breakdown'!R13</f>
        <v>0</v>
      </c>
      <c r="D12" s="103">
        <f>'Quarterly Breakdown'!D13+'Quarterly Breakdown'!I13+'Quarterly Breakdown'!N13+'Quarterly Breakdown'!S13</f>
        <v>0</v>
      </c>
      <c r="E12" s="76">
        <f t="shared" si="0"/>
        <v>0</v>
      </c>
      <c r="F12" s="77" t="str">
        <f t="shared" si="1"/>
        <v/>
      </c>
      <c r="G12" s="102">
        <f>'Quarterly Breakdown'!C49+'Quarterly Breakdown'!H49+'Quarterly Breakdown'!M49+'Quarterly Breakdown'!R49</f>
        <v>0</v>
      </c>
      <c r="H12" s="103">
        <f>'Quarterly Breakdown'!D49+'Quarterly Breakdown'!I49+'Quarterly Breakdown'!N49+'Quarterly Breakdown'!S49</f>
        <v>0</v>
      </c>
      <c r="I12" s="76">
        <f t="shared" si="2"/>
        <v>0</v>
      </c>
      <c r="J12" s="77" t="str">
        <f t="shared" si="3"/>
        <v/>
      </c>
      <c r="K12" s="102">
        <f>'Quarterly Breakdown'!C85+'Quarterly Breakdown'!H85+'Quarterly Breakdown'!M85+'Quarterly Breakdown'!R85</f>
        <v>0</v>
      </c>
      <c r="L12" s="103">
        <f>'Quarterly Breakdown'!D85+'Quarterly Breakdown'!I85+'Quarterly Breakdown'!N85+'Quarterly Breakdown'!S85</f>
        <v>0</v>
      </c>
      <c r="M12" s="76">
        <f t="shared" si="4"/>
        <v>0</v>
      </c>
      <c r="N12" s="77" t="str">
        <f t="shared" si="5"/>
        <v/>
      </c>
      <c r="O12" s="102">
        <f>'Quarterly Breakdown'!C121+'Quarterly Breakdown'!H121+'Quarterly Breakdown'!M121+'Quarterly Breakdown'!R121</f>
        <v>0</v>
      </c>
      <c r="P12" s="103">
        <f>'Quarterly Breakdown'!D121+'Quarterly Breakdown'!I121+'Quarterly Breakdown'!N121+'Quarterly Breakdown'!S121</f>
        <v>0</v>
      </c>
      <c r="Q12" s="76">
        <f t="shared" si="6"/>
        <v>0</v>
      </c>
      <c r="R12" s="77" t="str">
        <f t="shared" si="7"/>
        <v/>
      </c>
      <c r="S12" s="102">
        <f>'Quarterly Breakdown'!C157+'Quarterly Breakdown'!H157+'Quarterly Breakdown'!M157+'Quarterly Breakdown'!R157</f>
        <v>0</v>
      </c>
      <c r="T12" s="103">
        <f>'Quarterly Breakdown'!D157+'Quarterly Breakdown'!I157+'Quarterly Breakdown'!N157+'Quarterly Breakdown'!S157</f>
        <v>0</v>
      </c>
      <c r="U12" s="76">
        <f t="shared" si="8"/>
        <v>0</v>
      </c>
      <c r="V12" s="77" t="str">
        <f t="shared" si="9"/>
        <v/>
      </c>
      <c r="W12" s="102">
        <f>'Quarterly Breakdown'!C193+'Quarterly Breakdown'!H193+'Quarterly Breakdown'!M193+'Quarterly Breakdown'!R193</f>
        <v>0</v>
      </c>
      <c r="X12" s="103">
        <f>'Quarterly Breakdown'!D193+'Quarterly Breakdown'!I193+'Quarterly Breakdown'!N193+'Quarterly Breakdown'!S193</f>
        <v>0</v>
      </c>
      <c r="Y12" s="76">
        <f t="shared" si="10"/>
        <v>0</v>
      </c>
      <c r="Z12" s="77" t="str">
        <f t="shared" si="11"/>
        <v/>
      </c>
      <c r="AA12" s="102">
        <f>'Quarterly Breakdown'!C229+'Quarterly Breakdown'!H229+'Quarterly Breakdown'!M229+'Quarterly Breakdown'!R229</f>
        <v>0</v>
      </c>
      <c r="AB12" s="103">
        <f>'Quarterly Breakdown'!D229+'Quarterly Breakdown'!I229+'Quarterly Breakdown'!N229+'Quarterly Breakdown'!S229</f>
        <v>0</v>
      </c>
      <c r="AC12" s="76">
        <f t="shared" si="12"/>
        <v>0</v>
      </c>
      <c r="AD12" s="77" t="str">
        <f t="shared" si="13"/>
        <v/>
      </c>
      <c r="AE12" s="102">
        <f>'Quarterly Breakdown'!C265+'Quarterly Breakdown'!H265</f>
        <v>0</v>
      </c>
      <c r="AF12" s="103">
        <f>'Quarterly Breakdown'!D265+'Quarterly Breakdown'!I265</f>
        <v>0</v>
      </c>
      <c r="AG12" s="76">
        <f t="shared" si="14"/>
        <v>0</v>
      </c>
      <c r="AH12" s="77" t="str">
        <f t="shared" si="15"/>
        <v/>
      </c>
      <c r="AI12" s="102">
        <f t="shared" si="18"/>
        <v>0</v>
      </c>
      <c r="AJ12" s="103">
        <f t="shared" si="19"/>
        <v>0</v>
      </c>
      <c r="AK12" s="76">
        <f t="shared" si="16"/>
        <v>0</v>
      </c>
      <c r="AL12" s="78" t="str">
        <f t="shared" si="17"/>
        <v/>
      </c>
    </row>
    <row r="13" spans="1:38" ht="15" customHeight="1" x14ac:dyDescent="0.45">
      <c r="A13" s="7"/>
      <c r="B13" s="72" t="s">
        <v>15</v>
      </c>
      <c r="C13" s="102">
        <f>'Quarterly Breakdown'!C14+'Quarterly Breakdown'!H14+'Quarterly Breakdown'!M14+'Quarterly Breakdown'!R14</f>
        <v>0</v>
      </c>
      <c r="D13" s="103">
        <f>'Quarterly Breakdown'!D14+'Quarterly Breakdown'!I14+'Quarterly Breakdown'!N14+'Quarterly Breakdown'!S14</f>
        <v>0</v>
      </c>
      <c r="E13" s="76">
        <f t="shared" si="0"/>
        <v>0</v>
      </c>
      <c r="F13" s="77" t="str">
        <f t="shared" si="1"/>
        <v/>
      </c>
      <c r="G13" s="102">
        <f>'Quarterly Breakdown'!C50+'Quarterly Breakdown'!H50+'Quarterly Breakdown'!M50+'Quarterly Breakdown'!R50</f>
        <v>0</v>
      </c>
      <c r="H13" s="103">
        <f>'Quarterly Breakdown'!D50+'Quarterly Breakdown'!I50+'Quarterly Breakdown'!N50+'Quarterly Breakdown'!S50</f>
        <v>0</v>
      </c>
      <c r="I13" s="76">
        <f t="shared" si="2"/>
        <v>0</v>
      </c>
      <c r="J13" s="77" t="str">
        <f t="shared" si="3"/>
        <v/>
      </c>
      <c r="K13" s="102">
        <f>'Quarterly Breakdown'!C86+'Quarterly Breakdown'!H86+'Quarterly Breakdown'!M86+'Quarterly Breakdown'!R86</f>
        <v>0</v>
      </c>
      <c r="L13" s="103">
        <f>'Quarterly Breakdown'!D86+'Quarterly Breakdown'!I86+'Quarterly Breakdown'!N86+'Quarterly Breakdown'!S86</f>
        <v>0</v>
      </c>
      <c r="M13" s="76">
        <f t="shared" si="4"/>
        <v>0</v>
      </c>
      <c r="N13" s="77" t="str">
        <f t="shared" si="5"/>
        <v/>
      </c>
      <c r="O13" s="102">
        <f>'Quarterly Breakdown'!C122+'Quarterly Breakdown'!H122+'Quarterly Breakdown'!M122+'Quarterly Breakdown'!R122</f>
        <v>0</v>
      </c>
      <c r="P13" s="103">
        <f>'Quarterly Breakdown'!D122+'Quarterly Breakdown'!I122+'Quarterly Breakdown'!N122+'Quarterly Breakdown'!S122</f>
        <v>0</v>
      </c>
      <c r="Q13" s="76">
        <f t="shared" si="6"/>
        <v>0</v>
      </c>
      <c r="R13" s="77" t="str">
        <f t="shared" si="7"/>
        <v/>
      </c>
      <c r="S13" s="102">
        <f>'Quarterly Breakdown'!C158+'Quarterly Breakdown'!H158+'Quarterly Breakdown'!M158+'Quarterly Breakdown'!R158</f>
        <v>0</v>
      </c>
      <c r="T13" s="103">
        <f>'Quarterly Breakdown'!D158+'Quarterly Breakdown'!I158+'Quarterly Breakdown'!N158+'Quarterly Breakdown'!S158</f>
        <v>0</v>
      </c>
      <c r="U13" s="76">
        <f t="shared" si="8"/>
        <v>0</v>
      </c>
      <c r="V13" s="77" t="str">
        <f t="shared" si="9"/>
        <v/>
      </c>
      <c r="W13" s="102">
        <f>'Quarterly Breakdown'!C194+'Quarterly Breakdown'!H194+'Quarterly Breakdown'!M194+'Quarterly Breakdown'!R194</f>
        <v>0</v>
      </c>
      <c r="X13" s="103">
        <f>'Quarterly Breakdown'!D194+'Quarterly Breakdown'!I194+'Quarterly Breakdown'!N194+'Quarterly Breakdown'!S194</f>
        <v>0</v>
      </c>
      <c r="Y13" s="76">
        <f t="shared" si="10"/>
        <v>0</v>
      </c>
      <c r="Z13" s="77" t="str">
        <f t="shared" si="11"/>
        <v/>
      </c>
      <c r="AA13" s="102">
        <f>'Quarterly Breakdown'!C230+'Quarterly Breakdown'!H230+'Quarterly Breakdown'!M230+'Quarterly Breakdown'!R230</f>
        <v>0</v>
      </c>
      <c r="AB13" s="103">
        <f>'Quarterly Breakdown'!D230+'Quarterly Breakdown'!I230+'Quarterly Breakdown'!N230+'Quarterly Breakdown'!S230</f>
        <v>0</v>
      </c>
      <c r="AC13" s="76">
        <f t="shared" si="12"/>
        <v>0</v>
      </c>
      <c r="AD13" s="77" t="str">
        <f t="shared" si="13"/>
        <v/>
      </c>
      <c r="AE13" s="102">
        <f>'Quarterly Breakdown'!C266+'Quarterly Breakdown'!H266</f>
        <v>0</v>
      </c>
      <c r="AF13" s="103">
        <f>'Quarterly Breakdown'!D266+'Quarterly Breakdown'!I266</f>
        <v>0</v>
      </c>
      <c r="AG13" s="76">
        <f t="shared" si="14"/>
        <v>0</v>
      </c>
      <c r="AH13" s="77" t="str">
        <f t="shared" si="15"/>
        <v/>
      </c>
      <c r="AI13" s="102">
        <f t="shared" si="18"/>
        <v>0</v>
      </c>
      <c r="AJ13" s="103">
        <f t="shared" si="19"/>
        <v>0</v>
      </c>
      <c r="AK13" s="76">
        <f t="shared" si="16"/>
        <v>0</v>
      </c>
      <c r="AL13" s="78" t="str">
        <f t="shared" si="17"/>
        <v/>
      </c>
    </row>
    <row r="14" spans="1:38" ht="15" customHeight="1" x14ac:dyDescent="0.45">
      <c r="A14" s="7"/>
      <c r="B14" s="72" t="s">
        <v>16</v>
      </c>
      <c r="C14" s="102">
        <f>'Quarterly Breakdown'!C15+'Quarterly Breakdown'!H15+'Quarterly Breakdown'!M15+'Quarterly Breakdown'!R15</f>
        <v>0</v>
      </c>
      <c r="D14" s="103">
        <f>'Quarterly Breakdown'!D15+'Quarterly Breakdown'!I15+'Quarterly Breakdown'!N15+'Quarterly Breakdown'!S15</f>
        <v>0</v>
      </c>
      <c r="E14" s="76">
        <f t="shared" si="0"/>
        <v>0</v>
      </c>
      <c r="F14" s="77" t="str">
        <f t="shared" si="1"/>
        <v/>
      </c>
      <c r="G14" s="102">
        <f>'Quarterly Breakdown'!C51+'Quarterly Breakdown'!H51+'Quarterly Breakdown'!M51+'Quarterly Breakdown'!R51</f>
        <v>0</v>
      </c>
      <c r="H14" s="103">
        <f>'Quarterly Breakdown'!D51+'Quarterly Breakdown'!I51+'Quarterly Breakdown'!N51+'Quarterly Breakdown'!S51</f>
        <v>0</v>
      </c>
      <c r="I14" s="76">
        <f t="shared" si="2"/>
        <v>0</v>
      </c>
      <c r="J14" s="77" t="str">
        <f t="shared" si="3"/>
        <v/>
      </c>
      <c r="K14" s="102">
        <f>'Quarterly Breakdown'!C87+'Quarterly Breakdown'!H87+'Quarterly Breakdown'!M87+'Quarterly Breakdown'!R87</f>
        <v>0</v>
      </c>
      <c r="L14" s="103">
        <f>'Quarterly Breakdown'!D87+'Quarterly Breakdown'!I87+'Quarterly Breakdown'!N87+'Quarterly Breakdown'!S87</f>
        <v>0</v>
      </c>
      <c r="M14" s="76">
        <f t="shared" si="4"/>
        <v>0</v>
      </c>
      <c r="N14" s="77" t="str">
        <f t="shared" si="5"/>
        <v/>
      </c>
      <c r="O14" s="102">
        <f>'Quarterly Breakdown'!C123+'Quarterly Breakdown'!H123+'Quarterly Breakdown'!M123+'Quarterly Breakdown'!R123</f>
        <v>0</v>
      </c>
      <c r="P14" s="103">
        <f>'Quarterly Breakdown'!D123+'Quarterly Breakdown'!I123+'Quarterly Breakdown'!N123+'Quarterly Breakdown'!S123</f>
        <v>0</v>
      </c>
      <c r="Q14" s="76">
        <f t="shared" si="6"/>
        <v>0</v>
      </c>
      <c r="R14" s="77" t="str">
        <f t="shared" si="7"/>
        <v/>
      </c>
      <c r="S14" s="102">
        <f>'Quarterly Breakdown'!C159+'Quarterly Breakdown'!H159+'Quarterly Breakdown'!M159+'Quarterly Breakdown'!R159</f>
        <v>0</v>
      </c>
      <c r="T14" s="103">
        <f>'Quarterly Breakdown'!D159+'Quarterly Breakdown'!I159+'Quarterly Breakdown'!N159+'Quarterly Breakdown'!S159</f>
        <v>0</v>
      </c>
      <c r="U14" s="76">
        <f t="shared" si="8"/>
        <v>0</v>
      </c>
      <c r="V14" s="77" t="str">
        <f t="shared" si="9"/>
        <v/>
      </c>
      <c r="W14" s="102">
        <f>'Quarterly Breakdown'!C195+'Quarterly Breakdown'!H195+'Quarterly Breakdown'!M195+'Quarterly Breakdown'!R195</f>
        <v>0</v>
      </c>
      <c r="X14" s="103">
        <f>'Quarterly Breakdown'!D195+'Quarterly Breakdown'!I195+'Quarterly Breakdown'!N195+'Quarterly Breakdown'!S195</f>
        <v>0</v>
      </c>
      <c r="Y14" s="76">
        <f t="shared" si="10"/>
        <v>0</v>
      </c>
      <c r="Z14" s="77" t="str">
        <f t="shared" si="11"/>
        <v/>
      </c>
      <c r="AA14" s="102">
        <f>'Quarterly Breakdown'!C231+'Quarterly Breakdown'!H231+'Quarterly Breakdown'!M231+'Quarterly Breakdown'!R231</f>
        <v>0</v>
      </c>
      <c r="AB14" s="103">
        <f>'Quarterly Breakdown'!D231+'Quarterly Breakdown'!I231+'Quarterly Breakdown'!N231+'Quarterly Breakdown'!S231</f>
        <v>0</v>
      </c>
      <c r="AC14" s="76">
        <f t="shared" si="12"/>
        <v>0</v>
      </c>
      <c r="AD14" s="77" t="str">
        <f t="shared" si="13"/>
        <v/>
      </c>
      <c r="AE14" s="102">
        <f>'Quarterly Breakdown'!C267+'Quarterly Breakdown'!H267</f>
        <v>0</v>
      </c>
      <c r="AF14" s="103">
        <f>'Quarterly Breakdown'!D267+'Quarterly Breakdown'!I267</f>
        <v>0</v>
      </c>
      <c r="AG14" s="76">
        <f t="shared" si="14"/>
        <v>0</v>
      </c>
      <c r="AH14" s="77" t="str">
        <f t="shared" si="15"/>
        <v/>
      </c>
      <c r="AI14" s="102">
        <f t="shared" si="18"/>
        <v>0</v>
      </c>
      <c r="AJ14" s="103">
        <f t="shared" si="19"/>
        <v>0</v>
      </c>
      <c r="AK14" s="76">
        <f t="shared" si="16"/>
        <v>0</v>
      </c>
      <c r="AL14" s="78" t="str">
        <f t="shared" si="17"/>
        <v/>
      </c>
    </row>
    <row r="15" spans="1:38" ht="15" customHeight="1" x14ac:dyDescent="0.45">
      <c r="A15" s="7"/>
      <c r="B15" s="72" t="s">
        <v>17</v>
      </c>
      <c r="C15" s="102">
        <f>'Quarterly Breakdown'!C16+'Quarterly Breakdown'!H16+'Quarterly Breakdown'!M16+'Quarterly Breakdown'!R16</f>
        <v>0</v>
      </c>
      <c r="D15" s="103">
        <f>'Quarterly Breakdown'!D16+'Quarterly Breakdown'!I16+'Quarterly Breakdown'!N16+'Quarterly Breakdown'!S16</f>
        <v>0</v>
      </c>
      <c r="E15" s="76">
        <f t="shared" si="0"/>
        <v>0</v>
      </c>
      <c r="F15" s="77" t="str">
        <f t="shared" si="1"/>
        <v/>
      </c>
      <c r="G15" s="102">
        <f>'Quarterly Breakdown'!C52+'Quarterly Breakdown'!H52+'Quarterly Breakdown'!M52+'Quarterly Breakdown'!R52</f>
        <v>0</v>
      </c>
      <c r="H15" s="103">
        <f>'Quarterly Breakdown'!D52+'Quarterly Breakdown'!I52+'Quarterly Breakdown'!N52+'Quarterly Breakdown'!S52</f>
        <v>0</v>
      </c>
      <c r="I15" s="76">
        <f t="shared" si="2"/>
        <v>0</v>
      </c>
      <c r="J15" s="77" t="str">
        <f t="shared" si="3"/>
        <v/>
      </c>
      <c r="K15" s="102">
        <f>'Quarterly Breakdown'!C88+'Quarterly Breakdown'!H88+'Quarterly Breakdown'!M88+'Quarterly Breakdown'!R88</f>
        <v>0</v>
      </c>
      <c r="L15" s="103">
        <f>'Quarterly Breakdown'!D88+'Quarterly Breakdown'!I88+'Quarterly Breakdown'!N88+'Quarterly Breakdown'!S88</f>
        <v>0</v>
      </c>
      <c r="M15" s="76">
        <f t="shared" si="4"/>
        <v>0</v>
      </c>
      <c r="N15" s="77" t="str">
        <f t="shared" si="5"/>
        <v/>
      </c>
      <c r="O15" s="102">
        <f>'Quarterly Breakdown'!C124+'Quarterly Breakdown'!H124+'Quarterly Breakdown'!M124+'Quarterly Breakdown'!R124</f>
        <v>0</v>
      </c>
      <c r="P15" s="103">
        <f>'Quarterly Breakdown'!D124+'Quarterly Breakdown'!I124+'Quarterly Breakdown'!N124+'Quarterly Breakdown'!S124</f>
        <v>0</v>
      </c>
      <c r="Q15" s="76">
        <f t="shared" si="6"/>
        <v>0</v>
      </c>
      <c r="R15" s="77" t="str">
        <f t="shared" si="7"/>
        <v/>
      </c>
      <c r="S15" s="102">
        <f>'Quarterly Breakdown'!C160+'Quarterly Breakdown'!H160+'Quarterly Breakdown'!M160+'Quarterly Breakdown'!R160</f>
        <v>0</v>
      </c>
      <c r="T15" s="103">
        <f>'Quarterly Breakdown'!D160+'Quarterly Breakdown'!I160+'Quarterly Breakdown'!N160+'Quarterly Breakdown'!S160</f>
        <v>0</v>
      </c>
      <c r="U15" s="76">
        <f t="shared" si="8"/>
        <v>0</v>
      </c>
      <c r="V15" s="77" t="str">
        <f t="shared" si="9"/>
        <v/>
      </c>
      <c r="W15" s="102">
        <f>'Quarterly Breakdown'!C196+'Quarterly Breakdown'!H196+'Quarterly Breakdown'!M196+'Quarterly Breakdown'!R196</f>
        <v>0</v>
      </c>
      <c r="X15" s="103">
        <f>'Quarterly Breakdown'!D196+'Quarterly Breakdown'!I196+'Quarterly Breakdown'!N196+'Quarterly Breakdown'!S196</f>
        <v>0</v>
      </c>
      <c r="Y15" s="76">
        <f t="shared" si="10"/>
        <v>0</v>
      </c>
      <c r="Z15" s="77" t="str">
        <f t="shared" si="11"/>
        <v/>
      </c>
      <c r="AA15" s="102">
        <f>'Quarterly Breakdown'!C232+'Quarterly Breakdown'!H232+'Quarterly Breakdown'!M232+'Quarterly Breakdown'!R232</f>
        <v>0</v>
      </c>
      <c r="AB15" s="103">
        <f>'Quarterly Breakdown'!D232+'Quarterly Breakdown'!I232+'Quarterly Breakdown'!N232+'Quarterly Breakdown'!S232</f>
        <v>0</v>
      </c>
      <c r="AC15" s="76">
        <f t="shared" si="12"/>
        <v>0</v>
      </c>
      <c r="AD15" s="77" t="str">
        <f t="shared" si="13"/>
        <v/>
      </c>
      <c r="AE15" s="102">
        <f>'Quarterly Breakdown'!C268+'Quarterly Breakdown'!H268</f>
        <v>0</v>
      </c>
      <c r="AF15" s="103">
        <f>'Quarterly Breakdown'!D268+'Quarterly Breakdown'!I268</f>
        <v>0</v>
      </c>
      <c r="AG15" s="76">
        <f t="shared" si="14"/>
        <v>0</v>
      </c>
      <c r="AH15" s="77" t="str">
        <f t="shared" si="15"/>
        <v/>
      </c>
      <c r="AI15" s="102">
        <f t="shared" si="18"/>
        <v>0</v>
      </c>
      <c r="AJ15" s="103">
        <f t="shared" si="19"/>
        <v>0</v>
      </c>
      <c r="AK15" s="76">
        <f t="shared" si="16"/>
        <v>0</v>
      </c>
      <c r="AL15" s="78" t="str">
        <f t="shared" si="17"/>
        <v/>
      </c>
    </row>
    <row r="16" spans="1:38" ht="15" customHeight="1" x14ac:dyDescent="0.45">
      <c r="A16" s="7"/>
      <c r="B16" s="72" t="s">
        <v>18</v>
      </c>
      <c r="C16" s="102">
        <f>'Quarterly Breakdown'!C17+'Quarterly Breakdown'!H17+'Quarterly Breakdown'!M17+'Quarterly Breakdown'!R17</f>
        <v>0</v>
      </c>
      <c r="D16" s="103">
        <f>'Quarterly Breakdown'!D17+'Quarterly Breakdown'!I17+'Quarterly Breakdown'!N17+'Quarterly Breakdown'!S17</f>
        <v>0</v>
      </c>
      <c r="E16" s="76">
        <f t="shared" si="0"/>
        <v>0</v>
      </c>
      <c r="F16" s="77" t="str">
        <f t="shared" si="1"/>
        <v/>
      </c>
      <c r="G16" s="102">
        <f>'Quarterly Breakdown'!C53+'Quarterly Breakdown'!H53+'Quarterly Breakdown'!M53+'Quarterly Breakdown'!R53</f>
        <v>0</v>
      </c>
      <c r="H16" s="103">
        <f>'Quarterly Breakdown'!D53+'Quarterly Breakdown'!I53+'Quarterly Breakdown'!N53+'Quarterly Breakdown'!S53</f>
        <v>0</v>
      </c>
      <c r="I16" s="76">
        <f t="shared" si="2"/>
        <v>0</v>
      </c>
      <c r="J16" s="77" t="str">
        <f t="shared" si="3"/>
        <v/>
      </c>
      <c r="K16" s="102">
        <f>'Quarterly Breakdown'!C89+'Quarterly Breakdown'!H89+'Quarterly Breakdown'!M89+'Quarterly Breakdown'!R89</f>
        <v>0</v>
      </c>
      <c r="L16" s="103">
        <f>'Quarterly Breakdown'!D89+'Quarterly Breakdown'!I89+'Quarterly Breakdown'!N89+'Quarterly Breakdown'!S89</f>
        <v>0</v>
      </c>
      <c r="M16" s="76">
        <f t="shared" si="4"/>
        <v>0</v>
      </c>
      <c r="N16" s="77" t="str">
        <f t="shared" si="5"/>
        <v/>
      </c>
      <c r="O16" s="102">
        <f>'Quarterly Breakdown'!C125+'Quarterly Breakdown'!H125+'Quarterly Breakdown'!M125+'Quarterly Breakdown'!R125</f>
        <v>0</v>
      </c>
      <c r="P16" s="103">
        <f>'Quarterly Breakdown'!D125+'Quarterly Breakdown'!I125+'Quarterly Breakdown'!N125+'Quarterly Breakdown'!S125</f>
        <v>0</v>
      </c>
      <c r="Q16" s="76">
        <f t="shared" si="6"/>
        <v>0</v>
      </c>
      <c r="R16" s="77" t="str">
        <f t="shared" si="7"/>
        <v/>
      </c>
      <c r="S16" s="102">
        <f>'Quarterly Breakdown'!C161+'Quarterly Breakdown'!H161+'Quarterly Breakdown'!M161+'Quarterly Breakdown'!R161</f>
        <v>0</v>
      </c>
      <c r="T16" s="103">
        <f>'Quarterly Breakdown'!D161+'Quarterly Breakdown'!I161+'Quarterly Breakdown'!N161+'Quarterly Breakdown'!S161</f>
        <v>0</v>
      </c>
      <c r="U16" s="76">
        <f t="shared" si="8"/>
        <v>0</v>
      </c>
      <c r="V16" s="77" t="str">
        <f t="shared" si="9"/>
        <v/>
      </c>
      <c r="W16" s="102">
        <f>'Quarterly Breakdown'!C197+'Quarterly Breakdown'!H197+'Quarterly Breakdown'!M197+'Quarterly Breakdown'!R197</f>
        <v>0</v>
      </c>
      <c r="X16" s="103">
        <f>'Quarterly Breakdown'!D197+'Quarterly Breakdown'!I197+'Quarterly Breakdown'!N197+'Quarterly Breakdown'!S197</f>
        <v>0</v>
      </c>
      <c r="Y16" s="76">
        <f t="shared" si="10"/>
        <v>0</v>
      </c>
      <c r="Z16" s="77" t="str">
        <f t="shared" si="11"/>
        <v/>
      </c>
      <c r="AA16" s="102">
        <f>'Quarterly Breakdown'!C233+'Quarterly Breakdown'!H233+'Quarterly Breakdown'!M233+'Quarterly Breakdown'!R233</f>
        <v>0</v>
      </c>
      <c r="AB16" s="103">
        <f>'Quarterly Breakdown'!D233+'Quarterly Breakdown'!I233+'Quarterly Breakdown'!N233+'Quarterly Breakdown'!S233</f>
        <v>0</v>
      </c>
      <c r="AC16" s="76">
        <f t="shared" si="12"/>
        <v>0</v>
      </c>
      <c r="AD16" s="77" t="str">
        <f t="shared" si="13"/>
        <v/>
      </c>
      <c r="AE16" s="102">
        <f>'Quarterly Breakdown'!C269+'Quarterly Breakdown'!H269</f>
        <v>0</v>
      </c>
      <c r="AF16" s="103">
        <f>'Quarterly Breakdown'!D269+'Quarterly Breakdown'!I269</f>
        <v>0</v>
      </c>
      <c r="AG16" s="76">
        <f t="shared" si="14"/>
        <v>0</v>
      </c>
      <c r="AH16" s="77" t="str">
        <f t="shared" si="15"/>
        <v/>
      </c>
      <c r="AI16" s="102">
        <f t="shared" si="18"/>
        <v>0</v>
      </c>
      <c r="AJ16" s="103">
        <f t="shared" si="19"/>
        <v>0</v>
      </c>
      <c r="AK16" s="76">
        <f t="shared" si="16"/>
        <v>0</v>
      </c>
      <c r="AL16" s="78" t="str">
        <f t="shared" si="17"/>
        <v/>
      </c>
    </row>
    <row r="17" spans="1:38" ht="15" customHeight="1" x14ac:dyDescent="0.45">
      <c r="A17" s="7"/>
      <c r="B17" s="72" t="s">
        <v>19</v>
      </c>
      <c r="C17" s="102">
        <f>'Quarterly Breakdown'!C18+'Quarterly Breakdown'!H18+'Quarterly Breakdown'!M18+'Quarterly Breakdown'!R18</f>
        <v>0</v>
      </c>
      <c r="D17" s="103">
        <f>'Quarterly Breakdown'!D18+'Quarterly Breakdown'!I18+'Quarterly Breakdown'!N18+'Quarterly Breakdown'!S18</f>
        <v>0</v>
      </c>
      <c r="E17" s="76">
        <f t="shared" si="0"/>
        <v>0</v>
      </c>
      <c r="F17" s="77" t="str">
        <f t="shared" si="1"/>
        <v/>
      </c>
      <c r="G17" s="102">
        <f>'Quarterly Breakdown'!C54+'Quarterly Breakdown'!H54+'Quarterly Breakdown'!M54+'Quarterly Breakdown'!R54</f>
        <v>0</v>
      </c>
      <c r="H17" s="103">
        <f>'Quarterly Breakdown'!D54+'Quarterly Breakdown'!I54+'Quarterly Breakdown'!N54+'Quarterly Breakdown'!S54</f>
        <v>0</v>
      </c>
      <c r="I17" s="76">
        <f t="shared" si="2"/>
        <v>0</v>
      </c>
      <c r="J17" s="77" t="str">
        <f t="shared" si="3"/>
        <v/>
      </c>
      <c r="K17" s="102">
        <f>'Quarterly Breakdown'!C90+'Quarterly Breakdown'!H90+'Quarterly Breakdown'!M90+'Quarterly Breakdown'!R90</f>
        <v>0</v>
      </c>
      <c r="L17" s="103">
        <f>'Quarterly Breakdown'!D90+'Quarterly Breakdown'!I90+'Quarterly Breakdown'!N90+'Quarterly Breakdown'!S90</f>
        <v>0</v>
      </c>
      <c r="M17" s="76">
        <f t="shared" si="4"/>
        <v>0</v>
      </c>
      <c r="N17" s="77" t="str">
        <f t="shared" si="5"/>
        <v/>
      </c>
      <c r="O17" s="102">
        <f>'Quarterly Breakdown'!C126+'Quarterly Breakdown'!H126+'Quarterly Breakdown'!M126+'Quarterly Breakdown'!R126</f>
        <v>0</v>
      </c>
      <c r="P17" s="103">
        <f>'Quarterly Breakdown'!D126+'Quarterly Breakdown'!I126+'Quarterly Breakdown'!N126+'Quarterly Breakdown'!S126</f>
        <v>0</v>
      </c>
      <c r="Q17" s="76">
        <f t="shared" si="6"/>
        <v>0</v>
      </c>
      <c r="R17" s="77" t="str">
        <f t="shared" si="7"/>
        <v/>
      </c>
      <c r="S17" s="102">
        <f>'Quarterly Breakdown'!C162+'Quarterly Breakdown'!H162+'Quarterly Breakdown'!M162+'Quarterly Breakdown'!R162</f>
        <v>0</v>
      </c>
      <c r="T17" s="103">
        <f>'Quarterly Breakdown'!D162+'Quarterly Breakdown'!I162+'Quarterly Breakdown'!N162+'Quarterly Breakdown'!S162</f>
        <v>0</v>
      </c>
      <c r="U17" s="76">
        <f t="shared" si="8"/>
        <v>0</v>
      </c>
      <c r="V17" s="77" t="str">
        <f t="shared" si="9"/>
        <v/>
      </c>
      <c r="W17" s="102">
        <f>'Quarterly Breakdown'!C198+'Quarterly Breakdown'!H198+'Quarterly Breakdown'!M198+'Quarterly Breakdown'!R198</f>
        <v>0</v>
      </c>
      <c r="X17" s="103">
        <f>'Quarterly Breakdown'!D198+'Quarterly Breakdown'!I198+'Quarterly Breakdown'!N198+'Quarterly Breakdown'!S198</f>
        <v>0</v>
      </c>
      <c r="Y17" s="76">
        <f t="shared" si="10"/>
        <v>0</v>
      </c>
      <c r="Z17" s="77" t="str">
        <f t="shared" si="11"/>
        <v/>
      </c>
      <c r="AA17" s="102">
        <f>'Quarterly Breakdown'!C234+'Quarterly Breakdown'!H234+'Quarterly Breakdown'!M234+'Quarterly Breakdown'!R234</f>
        <v>0</v>
      </c>
      <c r="AB17" s="103">
        <f>'Quarterly Breakdown'!D234+'Quarterly Breakdown'!I234+'Quarterly Breakdown'!N234+'Quarterly Breakdown'!S234</f>
        <v>0</v>
      </c>
      <c r="AC17" s="76">
        <f t="shared" si="12"/>
        <v>0</v>
      </c>
      <c r="AD17" s="77" t="str">
        <f t="shared" si="13"/>
        <v/>
      </c>
      <c r="AE17" s="102">
        <f>'Quarterly Breakdown'!C270+'Quarterly Breakdown'!H270</f>
        <v>0</v>
      </c>
      <c r="AF17" s="103">
        <f>'Quarterly Breakdown'!D270+'Quarterly Breakdown'!I270</f>
        <v>0</v>
      </c>
      <c r="AG17" s="76">
        <f t="shared" si="14"/>
        <v>0</v>
      </c>
      <c r="AH17" s="77" t="str">
        <f t="shared" si="15"/>
        <v/>
      </c>
      <c r="AI17" s="102">
        <f t="shared" si="18"/>
        <v>0</v>
      </c>
      <c r="AJ17" s="103">
        <f t="shared" si="19"/>
        <v>0</v>
      </c>
      <c r="AK17" s="76">
        <f t="shared" si="16"/>
        <v>0</v>
      </c>
      <c r="AL17" s="78" t="str">
        <f t="shared" si="17"/>
        <v/>
      </c>
    </row>
    <row r="18" spans="1:38" ht="15" customHeight="1" x14ac:dyDescent="0.45">
      <c r="A18" s="7"/>
      <c r="B18" s="72" t="s">
        <v>20</v>
      </c>
      <c r="C18" s="102">
        <f>'Quarterly Breakdown'!C19+'Quarterly Breakdown'!H19+'Quarterly Breakdown'!M19+'Quarterly Breakdown'!R19</f>
        <v>0</v>
      </c>
      <c r="D18" s="103">
        <f>'Quarterly Breakdown'!D19+'Quarterly Breakdown'!I19+'Quarterly Breakdown'!N19+'Quarterly Breakdown'!S19</f>
        <v>0</v>
      </c>
      <c r="E18" s="76">
        <f t="shared" si="0"/>
        <v>0</v>
      </c>
      <c r="F18" s="77" t="str">
        <f t="shared" si="1"/>
        <v/>
      </c>
      <c r="G18" s="102">
        <f>'Quarterly Breakdown'!C55+'Quarterly Breakdown'!H55+'Quarterly Breakdown'!M55+'Quarterly Breakdown'!R55</f>
        <v>0</v>
      </c>
      <c r="H18" s="103">
        <f>'Quarterly Breakdown'!D55+'Quarterly Breakdown'!I55+'Quarterly Breakdown'!N55+'Quarterly Breakdown'!S55</f>
        <v>0</v>
      </c>
      <c r="I18" s="76">
        <f t="shared" si="2"/>
        <v>0</v>
      </c>
      <c r="J18" s="77" t="str">
        <f t="shared" si="3"/>
        <v/>
      </c>
      <c r="K18" s="102">
        <f>'Quarterly Breakdown'!C91+'Quarterly Breakdown'!H91+'Quarterly Breakdown'!M91+'Quarterly Breakdown'!R91</f>
        <v>0</v>
      </c>
      <c r="L18" s="103">
        <f>'Quarterly Breakdown'!D91+'Quarterly Breakdown'!I91+'Quarterly Breakdown'!N91+'Quarterly Breakdown'!S91</f>
        <v>0</v>
      </c>
      <c r="M18" s="76">
        <f t="shared" si="4"/>
        <v>0</v>
      </c>
      <c r="N18" s="77" t="str">
        <f t="shared" si="5"/>
        <v/>
      </c>
      <c r="O18" s="102">
        <f>'Quarterly Breakdown'!C127+'Quarterly Breakdown'!H127+'Quarterly Breakdown'!M127+'Quarterly Breakdown'!R127</f>
        <v>0</v>
      </c>
      <c r="P18" s="103">
        <f>'Quarterly Breakdown'!D127+'Quarterly Breakdown'!I127+'Quarterly Breakdown'!N127+'Quarterly Breakdown'!S127</f>
        <v>0</v>
      </c>
      <c r="Q18" s="76">
        <f t="shared" si="6"/>
        <v>0</v>
      </c>
      <c r="R18" s="77" t="str">
        <f t="shared" si="7"/>
        <v/>
      </c>
      <c r="S18" s="102">
        <f>'Quarterly Breakdown'!C163+'Quarterly Breakdown'!H163+'Quarterly Breakdown'!M163+'Quarterly Breakdown'!R163</f>
        <v>0</v>
      </c>
      <c r="T18" s="103">
        <f>'Quarterly Breakdown'!D163+'Quarterly Breakdown'!I163+'Quarterly Breakdown'!N163+'Quarterly Breakdown'!S163</f>
        <v>0</v>
      </c>
      <c r="U18" s="76">
        <f t="shared" si="8"/>
        <v>0</v>
      </c>
      <c r="V18" s="77" t="str">
        <f t="shared" si="9"/>
        <v/>
      </c>
      <c r="W18" s="102">
        <f>'Quarterly Breakdown'!C199+'Quarterly Breakdown'!H199+'Quarterly Breakdown'!M199+'Quarterly Breakdown'!R199</f>
        <v>0</v>
      </c>
      <c r="X18" s="103">
        <f>'Quarterly Breakdown'!D199+'Quarterly Breakdown'!I199+'Quarterly Breakdown'!N199+'Quarterly Breakdown'!S199</f>
        <v>0</v>
      </c>
      <c r="Y18" s="76">
        <f t="shared" si="10"/>
        <v>0</v>
      </c>
      <c r="Z18" s="77" t="str">
        <f t="shared" si="11"/>
        <v/>
      </c>
      <c r="AA18" s="102">
        <f>'Quarterly Breakdown'!C235+'Quarterly Breakdown'!H235+'Quarterly Breakdown'!M235+'Quarterly Breakdown'!R235</f>
        <v>0</v>
      </c>
      <c r="AB18" s="103">
        <f>'Quarterly Breakdown'!D235+'Quarterly Breakdown'!I235+'Quarterly Breakdown'!N235+'Quarterly Breakdown'!S235</f>
        <v>0</v>
      </c>
      <c r="AC18" s="76">
        <f t="shared" si="12"/>
        <v>0</v>
      </c>
      <c r="AD18" s="77" t="str">
        <f t="shared" si="13"/>
        <v/>
      </c>
      <c r="AE18" s="102">
        <f>'Quarterly Breakdown'!C271+'Quarterly Breakdown'!H271</f>
        <v>0</v>
      </c>
      <c r="AF18" s="103">
        <f>'Quarterly Breakdown'!D271+'Quarterly Breakdown'!I271</f>
        <v>0</v>
      </c>
      <c r="AG18" s="76">
        <f t="shared" si="14"/>
        <v>0</v>
      </c>
      <c r="AH18" s="77" t="str">
        <f t="shared" si="15"/>
        <v/>
      </c>
      <c r="AI18" s="102">
        <f t="shared" si="18"/>
        <v>0</v>
      </c>
      <c r="AJ18" s="103">
        <f t="shared" si="19"/>
        <v>0</v>
      </c>
      <c r="AK18" s="76">
        <f t="shared" si="16"/>
        <v>0</v>
      </c>
      <c r="AL18" s="78" t="str">
        <f t="shared" si="17"/>
        <v/>
      </c>
    </row>
    <row r="19" spans="1:38" ht="15" customHeight="1" x14ac:dyDescent="0.45">
      <c r="A19" s="7"/>
      <c r="B19" s="72" t="s">
        <v>21</v>
      </c>
      <c r="C19" s="102">
        <f>'Quarterly Breakdown'!C20+'Quarterly Breakdown'!H20+'Quarterly Breakdown'!M20+'Quarterly Breakdown'!R20</f>
        <v>0</v>
      </c>
      <c r="D19" s="103">
        <f>'Quarterly Breakdown'!D20+'Quarterly Breakdown'!I20+'Quarterly Breakdown'!N20+'Quarterly Breakdown'!S20</f>
        <v>0</v>
      </c>
      <c r="E19" s="76">
        <f t="shared" si="0"/>
        <v>0</v>
      </c>
      <c r="F19" s="77" t="str">
        <f t="shared" si="1"/>
        <v/>
      </c>
      <c r="G19" s="102">
        <f>'Quarterly Breakdown'!C56+'Quarterly Breakdown'!H56+'Quarterly Breakdown'!M56+'Quarterly Breakdown'!R56</f>
        <v>0</v>
      </c>
      <c r="H19" s="103">
        <f>'Quarterly Breakdown'!D56+'Quarterly Breakdown'!I56+'Quarterly Breakdown'!N56+'Quarterly Breakdown'!S56</f>
        <v>0</v>
      </c>
      <c r="I19" s="76">
        <f t="shared" si="2"/>
        <v>0</v>
      </c>
      <c r="J19" s="77" t="str">
        <f t="shared" si="3"/>
        <v/>
      </c>
      <c r="K19" s="102">
        <f>'Quarterly Breakdown'!C92+'Quarterly Breakdown'!H92+'Quarterly Breakdown'!M92+'Quarterly Breakdown'!R92</f>
        <v>0</v>
      </c>
      <c r="L19" s="103">
        <f>'Quarterly Breakdown'!D92+'Quarterly Breakdown'!I92+'Quarterly Breakdown'!N92+'Quarterly Breakdown'!S92</f>
        <v>0</v>
      </c>
      <c r="M19" s="76">
        <f t="shared" si="4"/>
        <v>0</v>
      </c>
      <c r="N19" s="77" t="str">
        <f t="shared" si="5"/>
        <v/>
      </c>
      <c r="O19" s="102">
        <f>'Quarterly Breakdown'!C128+'Quarterly Breakdown'!H128+'Quarterly Breakdown'!M128+'Quarterly Breakdown'!R128</f>
        <v>0</v>
      </c>
      <c r="P19" s="103">
        <f>'Quarterly Breakdown'!D128+'Quarterly Breakdown'!I128+'Quarterly Breakdown'!N128+'Quarterly Breakdown'!S128</f>
        <v>0</v>
      </c>
      <c r="Q19" s="76">
        <f t="shared" si="6"/>
        <v>0</v>
      </c>
      <c r="R19" s="77" t="str">
        <f t="shared" si="7"/>
        <v/>
      </c>
      <c r="S19" s="102">
        <f>'Quarterly Breakdown'!C164+'Quarterly Breakdown'!H164+'Quarterly Breakdown'!M164+'Quarterly Breakdown'!R164</f>
        <v>0</v>
      </c>
      <c r="T19" s="103">
        <f>'Quarterly Breakdown'!D164+'Quarterly Breakdown'!I164+'Quarterly Breakdown'!N164+'Quarterly Breakdown'!S164</f>
        <v>0</v>
      </c>
      <c r="U19" s="76">
        <f t="shared" si="8"/>
        <v>0</v>
      </c>
      <c r="V19" s="77" t="str">
        <f t="shared" si="9"/>
        <v/>
      </c>
      <c r="W19" s="102">
        <f>'Quarterly Breakdown'!C200+'Quarterly Breakdown'!H200+'Quarterly Breakdown'!M200+'Quarterly Breakdown'!R200</f>
        <v>0</v>
      </c>
      <c r="X19" s="103">
        <f>'Quarterly Breakdown'!D200+'Quarterly Breakdown'!I200+'Quarterly Breakdown'!N200+'Quarterly Breakdown'!S200</f>
        <v>0</v>
      </c>
      <c r="Y19" s="76">
        <f t="shared" si="10"/>
        <v>0</v>
      </c>
      <c r="Z19" s="77" t="str">
        <f t="shared" si="11"/>
        <v/>
      </c>
      <c r="AA19" s="102">
        <f>'Quarterly Breakdown'!C236+'Quarterly Breakdown'!H236+'Quarterly Breakdown'!M236+'Quarterly Breakdown'!R236</f>
        <v>0</v>
      </c>
      <c r="AB19" s="103">
        <f>'Quarterly Breakdown'!D236+'Quarterly Breakdown'!I236+'Quarterly Breakdown'!N236+'Quarterly Breakdown'!S236</f>
        <v>0</v>
      </c>
      <c r="AC19" s="76">
        <f t="shared" si="12"/>
        <v>0</v>
      </c>
      <c r="AD19" s="77" t="str">
        <f t="shared" si="13"/>
        <v/>
      </c>
      <c r="AE19" s="102">
        <f>'Quarterly Breakdown'!C272+'Quarterly Breakdown'!H272</f>
        <v>0</v>
      </c>
      <c r="AF19" s="103">
        <f>'Quarterly Breakdown'!D272+'Quarterly Breakdown'!I272</f>
        <v>0</v>
      </c>
      <c r="AG19" s="76">
        <f t="shared" si="14"/>
        <v>0</v>
      </c>
      <c r="AH19" s="77" t="str">
        <f t="shared" si="15"/>
        <v/>
      </c>
      <c r="AI19" s="102">
        <f t="shared" si="18"/>
        <v>0</v>
      </c>
      <c r="AJ19" s="103">
        <f t="shared" si="19"/>
        <v>0</v>
      </c>
      <c r="AK19" s="76">
        <f t="shared" si="16"/>
        <v>0</v>
      </c>
      <c r="AL19" s="78" t="str">
        <f t="shared" si="17"/>
        <v/>
      </c>
    </row>
    <row r="20" spans="1:38" ht="15" customHeight="1" x14ac:dyDescent="0.45">
      <c r="A20" s="7"/>
      <c r="B20" s="72" t="s">
        <v>59</v>
      </c>
      <c r="C20" s="102">
        <f>'Quarterly Breakdown'!C21+'Quarterly Breakdown'!H21+'Quarterly Breakdown'!M21+'Quarterly Breakdown'!R21</f>
        <v>0</v>
      </c>
      <c r="D20" s="103">
        <f>'Quarterly Breakdown'!D21+'Quarterly Breakdown'!I21+'Quarterly Breakdown'!N21+'Quarterly Breakdown'!S21</f>
        <v>0</v>
      </c>
      <c r="E20" s="76">
        <f t="shared" si="0"/>
        <v>0</v>
      </c>
      <c r="F20" s="77" t="str">
        <f t="shared" si="1"/>
        <v/>
      </c>
      <c r="G20" s="102">
        <f>'Quarterly Breakdown'!C57+'Quarterly Breakdown'!H57+'Quarterly Breakdown'!M57+'Quarterly Breakdown'!R57</f>
        <v>0</v>
      </c>
      <c r="H20" s="103">
        <f>'Quarterly Breakdown'!D57+'Quarterly Breakdown'!I57+'Quarterly Breakdown'!N57+'Quarterly Breakdown'!S57</f>
        <v>0</v>
      </c>
      <c r="I20" s="76">
        <f t="shared" si="2"/>
        <v>0</v>
      </c>
      <c r="J20" s="77" t="str">
        <f t="shared" si="3"/>
        <v/>
      </c>
      <c r="K20" s="102">
        <f>'Quarterly Breakdown'!C93+'Quarterly Breakdown'!H93+'Quarterly Breakdown'!M93+'Quarterly Breakdown'!R93</f>
        <v>0</v>
      </c>
      <c r="L20" s="103">
        <f>'Quarterly Breakdown'!D93+'Quarterly Breakdown'!I93+'Quarterly Breakdown'!N93+'Quarterly Breakdown'!S93</f>
        <v>0</v>
      </c>
      <c r="M20" s="76">
        <f t="shared" si="4"/>
        <v>0</v>
      </c>
      <c r="N20" s="77" t="str">
        <f t="shared" si="5"/>
        <v/>
      </c>
      <c r="O20" s="102">
        <f>'Quarterly Breakdown'!C129+'Quarterly Breakdown'!H129+'Quarterly Breakdown'!M129+'Quarterly Breakdown'!R129</f>
        <v>0</v>
      </c>
      <c r="P20" s="103">
        <f>'Quarterly Breakdown'!D129+'Quarterly Breakdown'!I129+'Quarterly Breakdown'!N129+'Quarterly Breakdown'!S129</f>
        <v>0</v>
      </c>
      <c r="Q20" s="76">
        <f t="shared" si="6"/>
        <v>0</v>
      </c>
      <c r="R20" s="77" t="str">
        <f t="shared" si="7"/>
        <v/>
      </c>
      <c r="S20" s="102">
        <f>'Quarterly Breakdown'!C165+'Quarterly Breakdown'!H165+'Quarterly Breakdown'!M165+'Quarterly Breakdown'!R165</f>
        <v>0</v>
      </c>
      <c r="T20" s="103">
        <f>'Quarterly Breakdown'!D165+'Quarterly Breakdown'!I165+'Quarterly Breakdown'!N165+'Quarterly Breakdown'!S165</f>
        <v>0</v>
      </c>
      <c r="U20" s="76">
        <f t="shared" si="8"/>
        <v>0</v>
      </c>
      <c r="V20" s="77" t="str">
        <f t="shared" si="9"/>
        <v/>
      </c>
      <c r="W20" s="102">
        <f>'Quarterly Breakdown'!C201+'Quarterly Breakdown'!H201+'Quarterly Breakdown'!M201+'Quarterly Breakdown'!R201</f>
        <v>0</v>
      </c>
      <c r="X20" s="103">
        <f>'Quarterly Breakdown'!D201+'Quarterly Breakdown'!I201+'Quarterly Breakdown'!N201+'Quarterly Breakdown'!S201</f>
        <v>0</v>
      </c>
      <c r="Y20" s="76">
        <f t="shared" si="10"/>
        <v>0</v>
      </c>
      <c r="Z20" s="77" t="str">
        <f t="shared" si="11"/>
        <v/>
      </c>
      <c r="AA20" s="102">
        <f>'Quarterly Breakdown'!C237+'Quarterly Breakdown'!H237+'Quarterly Breakdown'!M237+'Quarterly Breakdown'!R237</f>
        <v>0</v>
      </c>
      <c r="AB20" s="103">
        <f>'Quarterly Breakdown'!D237+'Quarterly Breakdown'!I237+'Quarterly Breakdown'!N237+'Quarterly Breakdown'!S237</f>
        <v>0</v>
      </c>
      <c r="AC20" s="76">
        <f t="shared" si="12"/>
        <v>0</v>
      </c>
      <c r="AD20" s="77" t="str">
        <f t="shared" si="13"/>
        <v/>
      </c>
      <c r="AE20" s="102">
        <f>'Quarterly Breakdown'!C273+'Quarterly Breakdown'!H273</f>
        <v>0</v>
      </c>
      <c r="AF20" s="103">
        <f>'Quarterly Breakdown'!D273+'Quarterly Breakdown'!I273</f>
        <v>0</v>
      </c>
      <c r="AG20" s="76">
        <f t="shared" si="14"/>
        <v>0</v>
      </c>
      <c r="AH20" s="77" t="str">
        <f t="shared" si="15"/>
        <v/>
      </c>
      <c r="AI20" s="102">
        <f t="shared" si="18"/>
        <v>0</v>
      </c>
      <c r="AJ20" s="103">
        <f t="shared" si="19"/>
        <v>0</v>
      </c>
      <c r="AK20" s="76">
        <f t="shared" si="16"/>
        <v>0</v>
      </c>
      <c r="AL20" s="78" t="str">
        <f t="shared" si="17"/>
        <v/>
      </c>
    </row>
    <row r="21" spans="1:38" ht="15" customHeight="1" x14ac:dyDescent="0.45">
      <c r="A21" s="7"/>
      <c r="B21" s="72" t="s">
        <v>22</v>
      </c>
      <c r="C21" s="102">
        <f>'Quarterly Breakdown'!C22+'Quarterly Breakdown'!H22+'Quarterly Breakdown'!M22+'Quarterly Breakdown'!R22</f>
        <v>0</v>
      </c>
      <c r="D21" s="103">
        <f>'Quarterly Breakdown'!D22+'Quarterly Breakdown'!I22+'Quarterly Breakdown'!N22+'Quarterly Breakdown'!S22</f>
        <v>0</v>
      </c>
      <c r="E21" s="76">
        <f t="shared" si="0"/>
        <v>0</v>
      </c>
      <c r="F21" s="77" t="str">
        <f t="shared" si="1"/>
        <v/>
      </c>
      <c r="G21" s="102">
        <f>'Quarterly Breakdown'!C58+'Quarterly Breakdown'!H58+'Quarterly Breakdown'!M58+'Quarterly Breakdown'!R58</f>
        <v>0</v>
      </c>
      <c r="H21" s="103">
        <f>'Quarterly Breakdown'!D58+'Quarterly Breakdown'!I58+'Quarterly Breakdown'!N58+'Quarterly Breakdown'!S58</f>
        <v>0</v>
      </c>
      <c r="I21" s="76">
        <f t="shared" si="2"/>
        <v>0</v>
      </c>
      <c r="J21" s="77" t="str">
        <f t="shared" si="3"/>
        <v/>
      </c>
      <c r="K21" s="102">
        <f>'Quarterly Breakdown'!C94+'Quarterly Breakdown'!H94+'Quarterly Breakdown'!M94+'Quarterly Breakdown'!R94</f>
        <v>0</v>
      </c>
      <c r="L21" s="103">
        <f>'Quarterly Breakdown'!D94+'Quarterly Breakdown'!I94+'Quarterly Breakdown'!N94+'Quarterly Breakdown'!S94</f>
        <v>0</v>
      </c>
      <c r="M21" s="76">
        <f t="shared" si="4"/>
        <v>0</v>
      </c>
      <c r="N21" s="77" t="str">
        <f t="shared" si="5"/>
        <v/>
      </c>
      <c r="O21" s="102">
        <f>'Quarterly Breakdown'!C130+'Quarterly Breakdown'!H130+'Quarterly Breakdown'!M130+'Quarterly Breakdown'!R130</f>
        <v>0</v>
      </c>
      <c r="P21" s="103">
        <f>'Quarterly Breakdown'!D130+'Quarterly Breakdown'!I130+'Quarterly Breakdown'!N130+'Quarterly Breakdown'!S130</f>
        <v>0</v>
      </c>
      <c r="Q21" s="76">
        <f t="shared" si="6"/>
        <v>0</v>
      </c>
      <c r="R21" s="77" t="str">
        <f t="shared" si="7"/>
        <v/>
      </c>
      <c r="S21" s="102">
        <f>'Quarterly Breakdown'!C166+'Quarterly Breakdown'!H166+'Quarterly Breakdown'!M166+'Quarterly Breakdown'!R166</f>
        <v>0</v>
      </c>
      <c r="T21" s="103">
        <f>'Quarterly Breakdown'!D166+'Quarterly Breakdown'!I166+'Quarterly Breakdown'!N166+'Quarterly Breakdown'!S166</f>
        <v>0</v>
      </c>
      <c r="U21" s="76">
        <f t="shared" si="8"/>
        <v>0</v>
      </c>
      <c r="V21" s="77" t="str">
        <f t="shared" si="9"/>
        <v/>
      </c>
      <c r="W21" s="102">
        <f>'Quarterly Breakdown'!C202+'Quarterly Breakdown'!H202+'Quarterly Breakdown'!M202+'Quarterly Breakdown'!R202</f>
        <v>0</v>
      </c>
      <c r="X21" s="103">
        <f>'Quarterly Breakdown'!D202+'Quarterly Breakdown'!I202+'Quarterly Breakdown'!N202+'Quarterly Breakdown'!S202</f>
        <v>0</v>
      </c>
      <c r="Y21" s="76">
        <f t="shared" si="10"/>
        <v>0</v>
      </c>
      <c r="Z21" s="77" t="str">
        <f t="shared" si="11"/>
        <v/>
      </c>
      <c r="AA21" s="102">
        <f>'Quarterly Breakdown'!C238+'Quarterly Breakdown'!H238+'Quarterly Breakdown'!M238+'Quarterly Breakdown'!R238</f>
        <v>0</v>
      </c>
      <c r="AB21" s="103">
        <f>'Quarterly Breakdown'!D238+'Quarterly Breakdown'!I238+'Quarterly Breakdown'!N238+'Quarterly Breakdown'!S238</f>
        <v>0</v>
      </c>
      <c r="AC21" s="76">
        <f t="shared" si="12"/>
        <v>0</v>
      </c>
      <c r="AD21" s="77" t="str">
        <f t="shared" si="13"/>
        <v/>
      </c>
      <c r="AE21" s="102">
        <f>'Quarterly Breakdown'!C274+'Quarterly Breakdown'!H274</f>
        <v>0</v>
      </c>
      <c r="AF21" s="103">
        <f>'Quarterly Breakdown'!D274+'Quarterly Breakdown'!I274</f>
        <v>0</v>
      </c>
      <c r="AG21" s="76">
        <f t="shared" si="14"/>
        <v>0</v>
      </c>
      <c r="AH21" s="77" t="str">
        <f t="shared" si="15"/>
        <v/>
      </c>
      <c r="AI21" s="102">
        <f t="shared" si="18"/>
        <v>0</v>
      </c>
      <c r="AJ21" s="103">
        <f t="shared" si="19"/>
        <v>0</v>
      </c>
      <c r="AK21" s="76">
        <f t="shared" si="16"/>
        <v>0</v>
      </c>
      <c r="AL21" s="78" t="str">
        <f t="shared" si="17"/>
        <v/>
      </c>
    </row>
    <row r="22" spans="1:38" ht="15" customHeight="1" x14ac:dyDescent="0.45">
      <c r="A22" s="7"/>
      <c r="B22" s="72" t="s">
        <v>23</v>
      </c>
      <c r="C22" s="102">
        <f>'Quarterly Breakdown'!C23+'Quarterly Breakdown'!H23+'Quarterly Breakdown'!M23+'Quarterly Breakdown'!R23</f>
        <v>0</v>
      </c>
      <c r="D22" s="103">
        <f>'Quarterly Breakdown'!D23+'Quarterly Breakdown'!I23+'Quarterly Breakdown'!N23+'Quarterly Breakdown'!S23</f>
        <v>0</v>
      </c>
      <c r="E22" s="76">
        <f t="shared" si="0"/>
        <v>0</v>
      </c>
      <c r="F22" s="77" t="str">
        <f t="shared" si="1"/>
        <v/>
      </c>
      <c r="G22" s="102">
        <f>'Quarterly Breakdown'!C59+'Quarterly Breakdown'!H59+'Quarterly Breakdown'!M59+'Quarterly Breakdown'!R59</f>
        <v>0</v>
      </c>
      <c r="H22" s="103">
        <f>'Quarterly Breakdown'!D59+'Quarterly Breakdown'!I59+'Quarterly Breakdown'!N59+'Quarterly Breakdown'!S59</f>
        <v>0</v>
      </c>
      <c r="I22" s="76">
        <f t="shared" si="2"/>
        <v>0</v>
      </c>
      <c r="J22" s="77" t="str">
        <f t="shared" si="3"/>
        <v/>
      </c>
      <c r="K22" s="102">
        <f>'Quarterly Breakdown'!C95+'Quarterly Breakdown'!H95+'Quarterly Breakdown'!M95+'Quarterly Breakdown'!R95</f>
        <v>0</v>
      </c>
      <c r="L22" s="103">
        <f>'Quarterly Breakdown'!D95+'Quarterly Breakdown'!I95+'Quarterly Breakdown'!N95+'Quarterly Breakdown'!S95</f>
        <v>0</v>
      </c>
      <c r="M22" s="76">
        <f t="shared" si="4"/>
        <v>0</v>
      </c>
      <c r="N22" s="77" t="str">
        <f t="shared" si="5"/>
        <v/>
      </c>
      <c r="O22" s="102">
        <f>'Quarterly Breakdown'!C131+'Quarterly Breakdown'!H131+'Quarterly Breakdown'!M131+'Quarterly Breakdown'!R131</f>
        <v>0</v>
      </c>
      <c r="P22" s="103">
        <f>'Quarterly Breakdown'!D131+'Quarterly Breakdown'!I131+'Quarterly Breakdown'!N131+'Quarterly Breakdown'!S131</f>
        <v>0</v>
      </c>
      <c r="Q22" s="76">
        <f t="shared" si="6"/>
        <v>0</v>
      </c>
      <c r="R22" s="77" t="str">
        <f t="shared" si="7"/>
        <v/>
      </c>
      <c r="S22" s="102">
        <f>'Quarterly Breakdown'!C167+'Quarterly Breakdown'!H167+'Quarterly Breakdown'!M167+'Quarterly Breakdown'!R167</f>
        <v>0</v>
      </c>
      <c r="T22" s="103">
        <f>'Quarterly Breakdown'!D167+'Quarterly Breakdown'!I167+'Quarterly Breakdown'!N167+'Quarterly Breakdown'!S167</f>
        <v>0</v>
      </c>
      <c r="U22" s="76">
        <f t="shared" si="8"/>
        <v>0</v>
      </c>
      <c r="V22" s="77" t="str">
        <f t="shared" si="9"/>
        <v/>
      </c>
      <c r="W22" s="102">
        <f>'Quarterly Breakdown'!C203+'Quarterly Breakdown'!H203+'Quarterly Breakdown'!M203+'Quarterly Breakdown'!R203</f>
        <v>0</v>
      </c>
      <c r="X22" s="103">
        <f>'Quarterly Breakdown'!D203+'Quarterly Breakdown'!I203+'Quarterly Breakdown'!N203+'Quarterly Breakdown'!S203</f>
        <v>0</v>
      </c>
      <c r="Y22" s="76">
        <f t="shared" si="10"/>
        <v>0</v>
      </c>
      <c r="Z22" s="77" t="str">
        <f t="shared" si="11"/>
        <v/>
      </c>
      <c r="AA22" s="102">
        <f>'Quarterly Breakdown'!C239+'Quarterly Breakdown'!H239+'Quarterly Breakdown'!M239+'Quarterly Breakdown'!R239</f>
        <v>0</v>
      </c>
      <c r="AB22" s="103">
        <f>'Quarterly Breakdown'!D239+'Quarterly Breakdown'!I239+'Quarterly Breakdown'!N239+'Quarterly Breakdown'!S239</f>
        <v>0</v>
      </c>
      <c r="AC22" s="76">
        <f t="shared" si="12"/>
        <v>0</v>
      </c>
      <c r="AD22" s="77" t="str">
        <f t="shared" si="13"/>
        <v/>
      </c>
      <c r="AE22" s="102">
        <f>'Quarterly Breakdown'!C275+'Quarterly Breakdown'!H275</f>
        <v>0</v>
      </c>
      <c r="AF22" s="103">
        <f>'Quarterly Breakdown'!D275+'Quarterly Breakdown'!I275</f>
        <v>0</v>
      </c>
      <c r="AG22" s="76">
        <f t="shared" si="14"/>
        <v>0</v>
      </c>
      <c r="AH22" s="77" t="str">
        <f t="shared" si="15"/>
        <v/>
      </c>
      <c r="AI22" s="102">
        <f t="shared" si="18"/>
        <v>0</v>
      </c>
      <c r="AJ22" s="103">
        <f t="shared" si="19"/>
        <v>0</v>
      </c>
      <c r="AK22" s="76">
        <f t="shared" si="16"/>
        <v>0</v>
      </c>
      <c r="AL22" s="78" t="str">
        <f t="shared" si="17"/>
        <v/>
      </c>
    </row>
    <row r="23" spans="1:38" ht="15" customHeight="1" x14ac:dyDescent="0.45">
      <c r="A23" s="7"/>
      <c r="B23" s="72" t="s">
        <v>24</v>
      </c>
      <c r="C23" s="102">
        <f>'Quarterly Breakdown'!C24+'Quarterly Breakdown'!H24+'Quarterly Breakdown'!M24+'Quarterly Breakdown'!R24</f>
        <v>0</v>
      </c>
      <c r="D23" s="103">
        <f>'Quarterly Breakdown'!D24+'Quarterly Breakdown'!I24+'Quarterly Breakdown'!N24+'Quarterly Breakdown'!S24</f>
        <v>0</v>
      </c>
      <c r="E23" s="76">
        <f t="shared" si="0"/>
        <v>0</v>
      </c>
      <c r="F23" s="77" t="str">
        <f t="shared" si="1"/>
        <v/>
      </c>
      <c r="G23" s="102">
        <f>'Quarterly Breakdown'!C60+'Quarterly Breakdown'!H60+'Quarterly Breakdown'!M60+'Quarterly Breakdown'!R60</f>
        <v>0</v>
      </c>
      <c r="H23" s="103">
        <f>'Quarterly Breakdown'!D60+'Quarterly Breakdown'!I60+'Quarterly Breakdown'!N60+'Quarterly Breakdown'!S60</f>
        <v>0</v>
      </c>
      <c r="I23" s="76">
        <f t="shared" si="2"/>
        <v>0</v>
      </c>
      <c r="J23" s="77" t="str">
        <f t="shared" si="3"/>
        <v/>
      </c>
      <c r="K23" s="102">
        <f>'Quarterly Breakdown'!C96+'Quarterly Breakdown'!H96+'Quarterly Breakdown'!M96+'Quarterly Breakdown'!R96</f>
        <v>0</v>
      </c>
      <c r="L23" s="103">
        <f>'Quarterly Breakdown'!D96+'Quarterly Breakdown'!I96+'Quarterly Breakdown'!N96+'Quarterly Breakdown'!S96</f>
        <v>0</v>
      </c>
      <c r="M23" s="76">
        <f t="shared" si="4"/>
        <v>0</v>
      </c>
      <c r="N23" s="77" t="str">
        <f t="shared" si="5"/>
        <v/>
      </c>
      <c r="O23" s="102">
        <f>'Quarterly Breakdown'!C132+'Quarterly Breakdown'!H132+'Quarterly Breakdown'!M132+'Quarterly Breakdown'!R132</f>
        <v>0</v>
      </c>
      <c r="P23" s="103">
        <f>'Quarterly Breakdown'!D132+'Quarterly Breakdown'!I132+'Quarterly Breakdown'!N132+'Quarterly Breakdown'!S132</f>
        <v>0</v>
      </c>
      <c r="Q23" s="76">
        <f t="shared" si="6"/>
        <v>0</v>
      </c>
      <c r="R23" s="77" t="str">
        <f t="shared" si="7"/>
        <v/>
      </c>
      <c r="S23" s="102">
        <f>'Quarterly Breakdown'!C168+'Quarterly Breakdown'!H168+'Quarterly Breakdown'!M168+'Quarterly Breakdown'!R168</f>
        <v>0</v>
      </c>
      <c r="T23" s="103">
        <f>'Quarterly Breakdown'!D168+'Quarterly Breakdown'!I168+'Quarterly Breakdown'!N168+'Quarterly Breakdown'!S168</f>
        <v>0</v>
      </c>
      <c r="U23" s="76">
        <f t="shared" si="8"/>
        <v>0</v>
      </c>
      <c r="V23" s="77" t="str">
        <f t="shared" si="9"/>
        <v/>
      </c>
      <c r="W23" s="102">
        <f>'Quarterly Breakdown'!C204+'Quarterly Breakdown'!H204+'Quarterly Breakdown'!M204+'Quarterly Breakdown'!R204</f>
        <v>0</v>
      </c>
      <c r="X23" s="103">
        <f>'Quarterly Breakdown'!D204+'Quarterly Breakdown'!I204+'Quarterly Breakdown'!N204+'Quarterly Breakdown'!S204</f>
        <v>0</v>
      </c>
      <c r="Y23" s="76">
        <f t="shared" si="10"/>
        <v>0</v>
      </c>
      <c r="Z23" s="77" t="str">
        <f t="shared" si="11"/>
        <v/>
      </c>
      <c r="AA23" s="102">
        <f>'Quarterly Breakdown'!C240+'Quarterly Breakdown'!H240+'Quarterly Breakdown'!M240+'Quarterly Breakdown'!R240</f>
        <v>0</v>
      </c>
      <c r="AB23" s="103">
        <f>'Quarterly Breakdown'!D240+'Quarterly Breakdown'!I240+'Quarterly Breakdown'!N240+'Quarterly Breakdown'!S240</f>
        <v>0</v>
      </c>
      <c r="AC23" s="76">
        <f t="shared" si="12"/>
        <v>0</v>
      </c>
      <c r="AD23" s="77" t="str">
        <f t="shared" si="13"/>
        <v/>
      </c>
      <c r="AE23" s="102">
        <f>'Quarterly Breakdown'!C276+'Quarterly Breakdown'!H276</f>
        <v>0</v>
      </c>
      <c r="AF23" s="103">
        <f>'Quarterly Breakdown'!D276+'Quarterly Breakdown'!I276</f>
        <v>0</v>
      </c>
      <c r="AG23" s="76">
        <f t="shared" si="14"/>
        <v>0</v>
      </c>
      <c r="AH23" s="77" t="str">
        <f t="shared" si="15"/>
        <v/>
      </c>
      <c r="AI23" s="102">
        <f t="shared" si="18"/>
        <v>0</v>
      </c>
      <c r="AJ23" s="103">
        <f t="shared" si="19"/>
        <v>0</v>
      </c>
      <c r="AK23" s="76">
        <f t="shared" si="16"/>
        <v>0</v>
      </c>
      <c r="AL23" s="78" t="str">
        <f t="shared" si="17"/>
        <v/>
      </c>
    </row>
    <row r="24" spans="1:38" ht="15" customHeight="1" x14ac:dyDescent="0.45">
      <c r="A24" s="7"/>
      <c r="B24" s="72" t="s">
        <v>25</v>
      </c>
      <c r="C24" s="102">
        <f>'Quarterly Breakdown'!C25+'Quarterly Breakdown'!H25+'Quarterly Breakdown'!M25+'Quarterly Breakdown'!R25</f>
        <v>0</v>
      </c>
      <c r="D24" s="103">
        <f>'Quarterly Breakdown'!D25+'Quarterly Breakdown'!I25+'Quarterly Breakdown'!N25+'Quarterly Breakdown'!S25</f>
        <v>0</v>
      </c>
      <c r="E24" s="76">
        <f t="shared" si="0"/>
        <v>0</v>
      </c>
      <c r="F24" s="77" t="str">
        <f t="shared" si="1"/>
        <v/>
      </c>
      <c r="G24" s="102">
        <f>'Quarterly Breakdown'!C61+'Quarterly Breakdown'!H61+'Quarterly Breakdown'!M61+'Quarterly Breakdown'!R61</f>
        <v>0</v>
      </c>
      <c r="H24" s="103">
        <f>'Quarterly Breakdown'!D61+'Quarterly Breakdown'!I61+'Quarterly Breakdown'!N61+'Quarterly Breakdown'!S61</f>
        <v>0</v>
      </c>
      <c r="I24" s="76">
        <f t="shared" si="2"/>
        <v>0</v>
      </c>
      <c r="J24" s="77" t="str">
        <f t="shared" si="3"/>
        <v/>
      </c>
      <c r="K24" s="102">
        <f>'Quarterly Breakdown'!C97+'Quarterly Breakdown'!H97+'Quarterly Breakdown'!M97+'Quarterly Breakdown'!R97</f>
        <v>0</v>
      </c>
      <c r="L24" s="103">
        <f>'Quarterly Breakdown'!D97+'Quarterly Breakdown'!I97+'Quarterly Breakdown'!N97+'Quarterly Breakdown'!S97</f>
        <v>0</v>
      </c>
      <c r="M24" s="76">
        <f t="shared" si="4"/>
        <v>0</v>
      </c>
      <c r="N24" s="77" t="str">
        <f t="shared" si="5"/>
        <v/>
      </c>
      <c r="O24" s="102">
        <f>'Quarterly Breakdown'!C133+'Quarterly Breakdown'!H133+'Quarterly Breakdown'!M133+'Quarterly Breakdown'!R133</f>
        <v>0</v>
      </c>
      <c r="P24" s="103">
        <f>'Quarterly Breakdown'!D133+'Quarterly Breakdown'!I133+'Quarterly Breakdown'!N133+'Quarterly Breakdown'!S133</f>
        <v>0</v>
      </c>
      <c r="Q24" s="76">
        <f t="shared" si="6"/>
        <v>0</v>
      </c>
      <c r="R24" s="77" t="str">
        <f t="shared" si="7"/>
        <v/>
      </c>
      <c r="S24" s="102">
        <f>'Quarterly Breakdown'!C169+'Quarterly Breakdown'!H169+'Quarterly Breakdown'!M169+'Quarterly Breakdown'!R169</f>
        <v>0</v>
      </c>
      <c r="T24" s="103">
        <f>'Quarterly Breakdown'!D169+'Quarterly Breakdown'!I169+'Quarterly Breakdown'!N169+'Quarterly Breakdown'!S169</f>
        <v>0</v>
      </c>
      <c r="U24" s="76">
        <f t="shared" si="8"/>
        <v>0</v>
      </c>
      <c r="V24" s="77" t="str">
        <f t="shared" si="9"/>
        <v/>
      </c>
      <c r="W24" s="102">
        <f>'Quarterly Breakdown'!C205+'Quarterly Breakdown'!H205+'Quarterly Breakdown'!M205+'Quarterly Breakdown'!R205</f>
        <v>0</v>
      </c>
      <c r="X24" s="103">
        <f>'Quarterly Breakdown'!D205+'Quarterly Breakdown'!I205+'Quarterly Breakdown'!N205+'Quarterly Breakdown'!S205</f>
        <v>0</v>
      </c>
      <c r="Y24" s="76">
        <f t="shared" si="10"/>
        <v>0</v>
      </c>
      <c r="Z24" s="77" t="str">
        <f t="shared" si="11"/>
        <v/>
      </c>
      <c r="AA24" s="102">
        <f>'Quarterly Breakdown'!C241+'Quarterly Breakdown'!H241+'Quarterly Breakdown'!M241+'Quarterly Breakdown'!R241</f>
        <v>0</v>
      </c>
      <c r="AB24" s="103">
        <f>'Quarterly Breakdown'!D241+'Quarterly Breakdown'!I241+'Quarterly Breakdown'!N241+'Quarterly Breakdown'!S241</f>
        <v>0</v>
      </c>
      <c r="AC24" s="76">
        <f t="shared" si="12"/>
        <v>0</v>
      </c>
      <c r="AD24" s="77" t="str">
        <f t="shared" si="13"/>
        <v/>
      </c>
      <c r="AE24" s="102">
        <f>'Quarterly Breakdown'!C277+'Quarterly Breakdown'!H277</f>
        <v>0</v>
      </c>
      <c r="AF24" s="103">
        <f>'Quarterly Breakdown'!D277+'Quarterly Breakdown'!I277</f>
        <v>0</v>
      </c>
      <c r="AG24" s="76">
        <f t="shared" si="14"/>
        <v>0</v>
      </c>
      <c r="AH24" s="77" t="str">
        <f t="shared" si="15"/>
        <v/>
      </c>
      <c r="AI24" s="102">
        <f t="shared" si="18"/>
        <v>0</v>
      </c>
      <c r="AJ24" s="103">
        <f t="shared" si="19"/>
        <v>0</v>
      </c>
      <c r="AK24" s="76">
        <f t="shared" si="16"/>
        <v>0</v>
      </c>
      <c r="AL24" s="78" t="str">
        <f t="shared" si="17"/>
        <v/>
      </c>
    </row>
    <row r="25" spans="1:38" ht="15" customHeight="1" thickBot="1" x14ac:dyDescent="0.5">
      <c r="A25" s="7"/>
      <c r="B25" s="72" t="s">
        <v>26</v>
      </c>
      <c r="C25" s="102">
        <f>'Quarterly Breakdown'!C26+'Quarterly Breakdown'!H26+'Quarterly Breakdown'!M26+'Quarterly Breakdown'!R26</f>
        <v>0</v>
      </c>
      <c r="D25" s="103">
        <f>'Quarterly Breakdown'!D26+'Quarterly Breakdown'!I26+'Quarterly Breakdown'!N26+'Quarterly Breakdown'!S26</f>
        <v>0</v>
      </c>
      <c r="E25" s="76">
        <f t="shared" si="0"/>
        <v>0</v>
      </c>
      <c r="F25" s="77" t="str">
        <f t="shared" si="1"/>
        <v/>
      </c>
      <c r="G25" s="102">
        <f>'Quarterly Breakdown'!C62+'Quarterly Breakdown'!H62+'Quarterly Breakdown'!M62+'Quarterly Breakdown'!R62</f>
        <v>0</v>
      </c>
      <c r="H25" s="103">
        <f>'Quarterly Breakdown'!D62+'Quarterly Breakdown'!I62+'Quarterly Breakdown'!N62+'Quarterly Breakdown'!S62</f>
        <v>0</v>
      </c>
      <c r="I25" s="76">
        <f t="shared" si="2"/>
        <v>0</v>
      </c>
      <c r="J25" s="77" t="str">
        <f t="shared" si="3"/>
        <v/>
      </c>
      <c r="K25" s="102">
        <f>'Quarterly Breakdown'!C98+'Quarterly Breakdown'!H98+'Quarterly Breakdown'!M98+'Quarterly Breakdown'!R98</f>
        <v>0</v>
      </c>
      <c r="L25" s="103">
        <f>'Quarterly Breakdown'!D98+'Quarterly Breakdown'!I98+'Quarterly Breakdown'!N98+'Quarterly Breakdown'!S98</f>
        <v>0</v>
      </c>
      <c r="M25" s="76">
        <f t="shared" si="4"/>
        <v>0</v>
      </c>
      <c r="N25" s="77" t="str">
        <f t="shared" si="5"/>
        <v/>
      </c>
      <c r="O25" s="102">
        <f>'Quarterly Breakdown'!C134+'Quarterly Breakdown'!H134+'Quarterly Breakdown'!M134+'Quarterly Breakdown'!R134</f>
        <v>0</v>
      </c>
      <c r="P25" s="103">
        <f>'Quarterly Breakdown'!D134+'Quarterly Breakdown'!I134+'Quarterly Breakdown'!N134+'Quarterly Breakdown'!S134</f>
        <v>0</v>
      </c>
      <c r="Q25" s="76">
        <f t="shared" si="6"/>
        <v>0</v>
      </c>
      <c r="R25" s="77" t="str">
        <f t="shared" si="7"/>
        <v/>
      </c>
      <c r="S25" s="102">
        <f>'Quarterly Breakdown'!C170+'Quarterly Breakdown'!H170+'Quarterly Breakdown'!M170+'Quarterly Breakdown'!R170</f>
        <v>0</v>
      </c>
      <c r="T25" s="103">
        <f>'Quarterly Breakdown'!D170+'Quarterly Breakdown'!I170+'Quarterly Breakdown'!N170+'Quarterly Breakdown'!S170</f>
        <v>0</v>
      </c>
      <c r="U25" s="76">
        <f t="shared" si="8"/>
        <v>0</v>
      </c>
      <c r="V25" s="77" t="str">
        <f t="shared" si="9"/>
        <v/>
      </c>
      <c r="W25" s="102">
        <f>'Quarterly Breakdown'!C206+'Quarterly Breakdown'!H206+'Quarterly Breakdown'!M206+'Quarterly Breakdown'!R206</f>
        <v>0</v>
      </c>
      <c r="X25" s="103">
        <f>'Quarterly Breakdown'!D206+'Quarterly Breakdown'!I206+'Quarterly Breakdown'!N206+'Quarterly Breakdown'!S206</f>
        <v>0</v>
      </c>
      <c r="Y25" s="76">
        <f t="shared" si="10"/>
        <v>0</v>
      </c>
      <c r="Z25" s="77" t="str">
        <f t="shared" si="11"/>
        <v/>
      </c>
      <c r="AA25" s="102">
        <f>'Quarterly Breakdown'!C242+'Quarterly Breakdown'!H242+'Quarterly Breakdown'!M242+'Quarterly Breakdown'!R242</f>
        <v>0</v>
      </c>
      <c r="AB25" s="103">
        <f>'Quarterly Breakdown'!D242+'Quarterly Breakdown'!I242+'Quarterly Breakdown'!N242+'Quarterly Breakdown'!S242</f>
        <v>0</v>
      </c>
      <c r="AC25" s="76">
        <f t="shared" si="12"/>
        <v>0</v>
      </c>
      <c r="AD25" s="77" t="str">
        <f t="shared" si="13"/>
        <v/>
      </c>
      <c r="AE25" s="102">
        <f>'Quarterly Breakdown'!C278+'Quarterly Breakdown'!H278</f>
        <v>0</v>
      </c>
      <c r="AF25" s="103">
        <f>'Quarterly Breakdown'!D278+'Quarterly Breakdown'!I278</f>
        <v>0</v>
      </c>
      <c r="AG25" s="76">
        <f t="shared" si="14"/>
        <v>0</v>
      </c>
      <c r="AH25" s="77" t="str">
        <f t="shared" si="15"/>
        <v/>
      </c>
      <c r="AI25" s="102">
        <f t="shared" si="18"/>
        <v>0</v>
      </c>
      <c r="AJ25" s="103">
        <f t="shared" si="19"/>
        <v>0</v>
      </c>
      <c r="AK25" s="76">
        <f t="shared" si="16"/>
        <v>0</v>
      </c>
      <c r="AL25" s="78" t="str">
        <f t="shared" si="17"/>
        <v/>
      </c>
    </row>
    <row r="26" spans="1:38" ht="6" customHeight="1" thickTop="1" thickBot="1" x14ac:dyDescent="0.5">
      <c r="B26" s="104"/>
      <c r="C26" s="80"/>
      <c r="D26" s="80"/>
      <c r="E26" s="80"/>
      <c r="F26" s="84"/>
      <c r="G26" s="80"/>
      <c r="H26" s="80"/>
      <c r="I26" s="80"/>
      <c r="J26" s="84"/>
      <c r="K26" s="80"/>
      <c r="L26" s="80"/>
      <c r="M26" s="80"/>
      <c r="N26" s="84"/>
      <c r="O26" s="80"/>
      <c r="P26" s="80"/>
      <c r="Q26" s="80"/>
      <c r="R26" s="84"/>
      <c r="S26" s="80"/>
      <c r="T26" s="80"/>
      <c r="U26" s="80"/>
      <c r="V26" s="84"/>
      <c r="W26" s="80"/>
      <c r="X26" s="80"/>
      <c r="Y26" s="80"/>
      <c r="Z26" s="84"/>
      <c r="AA26" s="80"/>
      <c r="AB26" s="80"/>
      <c r="AC26" s="80"/>
      <c r="AD26" s="84"/>
      <c r="AE26" s="80"/>
      <c r="AF26" s="80"/>
      <c r="AG26" s="80"/>
      <c r="AH26" s="84"/>
      <c r="AI26" s="80"/>
      <c r="AJ26" s="80"/>
      <c r="AK26" s="80"/>
      <c r="AL26" s="84"/>
    </row>
    <row r="27" spans="1:38" ht="14.65" thickTop="1" thickBot="1" x14ac:dyDescent="0.5">
      <c r="A27" s="7"/>
      <c r="B27" s="88" t="s">
        <v>28</v>
      </c>
      <c r="C27" s="81">
        <f>'Quarterly Breakdown'!C28+'Quarterly Breakdown'!H28+'Quarterly Breakdown'!M28+'Quarterly Breakdown'!R28</f>
        <v>0</v>
      </c>
      <c r="D27" s="89">
        <f>'Quarterly Breakdown'!D28+'Quarterly Breakdown'!I28+'Quarterly Breakdown'!N28+'Quarterly Breakdown'!S28</f>
        <v>0</v>
      </c>
      <c r="E27" s="83">
        <f>SUM(E9:E25)</f>
        <v>0</v>
      </c>
      <c r="F27" s="86" t="str">
        <f>IF(OR(C27="",C27=0),"",IFERROR(IF(C27&gt;0,E27/C27,E27/0.01),0))</f>
        <v/>
      </c>
      <c r="G27" s="81">
        <f>'Quarterly Breakdown'!C64+'Quarterly Breakdown'!H64+'Quarterly Breakdown'!M64+'Quarterly Breakdown'!R64</f>
        <v>0</v>
      </c>
      <c r="H27" s="89">
        <f>'Quarterly Breakdown'!D64+'Quarterly Breakdown'!I64+'Quarterly Breakdown'!N64+'Quarterly Breakdown'!S64</f>
        <v>0</v>
      </c>
      <c r="I27" s="83">
        <f>G27-H27</f>
        <v>0</v>
      </c>
      <c r="J27" s="86" t="str">
        <f>IF(OR(G27="",G27=0),"",IFERROR(IF(G27&gt;0,I27/G27,I27/0.01),0))</f>
        <v/>
      </c>
      <c r="K27" s="81">
        <f>'Quarterly Breakdown'!C100+'Quarterly Breakdown'!H100+'Quarterly Breakdown'!M100+'Quarterly Breakdown'!R100</f>
        <v>0</v>
      </c>
      <c r="L27" s="89">
        <f>'Quarterly Breakdown'!D100+'Quarterly Breakdown'!I100+'Quarterly Breakdown'!N100+'Quarterly Breakdown'!S100</f>
        <v>0</v>
      </c>
      <c r="M27" s="83">
        <f>SUM(M9:M25)</f>
        <v>0</v>
      </c>
      <c r="N27" s="86" t="str">
        <f>IF(OR(K27="",K27=0),"",IFERROR(IF(K27&gt;0,M27/K27,M27/0.01),0))</f>
        <v/>
      </c>
      <c r="O27" s="81">
        <f>'Quarterly Breakdown'!C136+'Quarterly Breakdown'!H136+'Quarterly Breakdown'!M136+'Quarterly Breakdown'!R136</f>
        <v>0</v>
      </c>
      <c r="P27" s="89">
        <f>'Quarterly Breakdown'!D136+'Quarterly Breakdown'!I136+'Quarterly Breakdown'!N136+'Quarterly Breakdown'!S136</f>
        <v>0</v>
      </c>
      <c r="Q27" s="83">
        <f>SUM(Q9:Q25)</f>
        <v>0</v>
      </c>
      <c r="R27" s="86" t="str">
        <f>IF(OR(O27="",O27=0),"",IFERROR(IF(O27&gt;0,Q27/O27,Q27/0.01),0))</f>
        <v/>
      </c>
      <c r="S27" s="81">
        <f>'Quarterly Breakdown'!C172+'Quarterly Breakdown'!H172+'Quarterly Breakdown'!M172+'Quarterly Breakdown'!R172</f>
        <v>0</v>
      </c>
      <c r="T27" s="101">
        <f>'Quarterly Breakdown'!D172+'Quarterly Breakdown'!I172+'Quarterly Breakdown'!N172+'Quarterly Breakdown'!S172</f>
        <v>0</v>
      </c>
      <c r="U27" s="83">
        <f>SUM(U9:U25)</f>
        <v>0</v>
      </c>
      <c r="V27" s="86" t="str">
        <f>IF(OR(S27="",S27=0),"",IFERROR(IF(S27&gt;0,U27/S27,U27/0.01),0))</f>
        <v/>
      </c>
      <c r="W27" s="81">
        <f>'Quarterly Breakdown'!C208+'Quarterly Breakdown'!H208+'Quarterly Breakdown'!M208+'Quarterly Breakdown'!R208</f>
        <v>0</v>
      </c>
      <c r="X27" s="101">
        <f>'Quarterly Breakdown'!D208+'Quarterly Breakdown'!I208+'Quarterly Breakdown'!N208+'Quarterly Breakdown'!S208</f>
        <v>0</v>
      </c>
      <c r="Y27" s="83">
        <f>SUM(Y9:Y25)</f>
        <v>0</v>
      </c>
      <c r="Z27" s="86" t="str">
        <f>IF(OR(W27="",W27=0),"",IFERROR(IF(W27&gt;0,Y27/W27,Y27/0.01),0))</f>
        <v/>
      </c>
      <c r="AA27" s="81">
        <f>'Quarterly Breakdown'!C244+'Quarterly Breakdown'!H244+'Quarterly Breakdown'!M244+'Quarterly Breakdown'!R244</f>
        <v>0</v>
      </c>
      <c r="AB27" s="101">
        <f>'Quarterly Breakdown'!D244+'Quarterly Breakdown'!I244+'Quarterly Breakdown'!N244+'Quarterly Breakdown'!S244</f>
        <v>0</v>
      </c>
      <c r="AC27" s="83">
        <f>SUM(AC9:AC25)</f>
        <v>0</v>
      </c>
      <c r="AD27" s="86" t="str">
        <f>IF(OR(AA27="",AA27=0),"",IFERROR(IF(AA27&gt;0,AC27/AA27,AC27/0.01),0))</f>
        <v/>
      </c>
      <c r="AE27" s="81">
        <f>'Quarterly Breakdown'!C280+'Quarterly Breakdown'!H280</f>
        <v>0</v>
      </c>
      <c r="AF27" s="101">
        <f>'Quarterly Breakdown'!D280+'Quarterly Breakdown'!I280</f>
        <v>0</v>
      </c>
      <c r="AG27" s="83">
        <f>SUM(AG9:AG25)</f>
        <v>0</v>
      </c>
      <c r="AH27" s="86" t="str">
        <f>IF(OR(AE27="",AE27=0),"",IFERROR(IF(AE27&gt;0,AG27/AE27,AG27/0.01),0))</f>
        <v/>
      </c>
      <c r="AI27" s="81">
        <f>ROUND(C27+G27+K27+O27+S27+W27+AA27+AE27,2)</f>
        <v>0</v>
      </c>
      <c r="AJ27" s="89">
        <f>ROUND(D27+H27+L27+P27+T27+X27+AB27+AF27,2)</f>
        <v>0</v>
      </c>
      <c r="AK27" s="83">
        <f>SUM(AK9:AK25)</f>
        <v>0</v>
      </c>
      <c r="AL27" s="85" t="str">
        <f>IF(OR(AI27="",AI27=0),"",IFERROR(IF(AI27&gt;0,AK27/AI27,AK27/0.01),0))</f>
        <v/>
      </c>
    </row>
    <row r="28" spans="1:38" ht="6" customHeight="1" thickTop="1" thickBot="1" x14ac:dyDescent="0.5">
      <c r="B28" s="105"/>
      <c r="D28" s="90"/>
      <c r="H28" s="90"/>
      <c r="L28" s="90"/>
      <c r="P28" s="90"/>
      <c r="S28" s="25"/>
      <c r="T28" s="90"/>
      <c r="W28" s="25"/>
      <c r="X28" s="90"/>
      <c r="AA28" s="25"/>
      <c r="AB28" s="90"/>
      <c r="AE28" s="25"/>
      <c r="AF28" s="90"/>
      <c r="AJ28" s="90"/>
    </row>
    <row r="29" spans="1:38" ht="14.65" thickTop="1" thickBot="1" x14ac:dyDescent="0.5">
      <c r="A29" s="7"/>
      <c r="B29" s="88" t="str">
        <f>LookUp!$C$2</f>
        <v>SDA/Irregularity (grant can be re-used)</v>
      </c>
      <c r="C29" s="91"/>
      <c r="D29" s="92">
        <f>'Quarterly Breakdown'!D30+'Quarterly Breakdown'!I30+'Quarterly Breakdown'!N30+'Quarterly Breakdown'!S30</f>
        <v>0</v>
      </c>
      <c r="G29" s="7"/>
      <c r="H29" s="92">
        <f>'Quarterly Breakdown'!D66+'Quarterly Breakdown'!I66+'Quarterly Breakdown'!N66+'Quarterly Breakdown'!S66</f>
        <v>0</v>
      </c>
      <c r="K29" s="7"/>
      <c r="L29" s="92">
        <f>'Quarterly Breakdown'!D102+'Quarterly Breakdown'!I102+'Quarterly Breakdown'!N102+'Quarterly Breakdown'!S102</f>
        <v>0</v>
      </c>
      <c r="O29" s="7"/>
      <c r="P29" s="92">
        <f>'Quarterly Breakdown'!D138+'Quarterly Breakdown'!I138+'Quarterly Breakdown'!N138+'Quarterly Breakdown'!S138</f>
        <v>0</v>
      </c>
      <c r="S29" s="7"/>
      <c r="T29" s="92">
        <f>'Quarterly Breakdown'!D174+'Quarterly Breakdown'!I174+'Quarterly Breakdown'!N174+'Quarterly Breakdown'!S174</f>
        <v>0</v>
      </c>
      <c r="W29" s="7"/>
      <c r="X29" s="92">
        <f>'Quarterly Breakdown'!D210+'Quarterly Breakdown'!I210+'Quarterly Breakdown'!N210+'Quarterly Breakdown'!S210</f>
        <v>0</v>
      </c>
      <c r="AA29" s="7"/>
      <c r="AB29" s="92">
        <f>'Quarterly Breakdown'!D246+'Quarterly Breakdown'!I246+'Quarterly Breakdown'!N246+'Quarterly Breakdown'!S246</f>
        <v>0</v>
      </c>
      <c r="AE29" s="7"/>
      <c r="AF29" s="92">
        <f>'Quarterly Breakdown'!D282+'Quarterly Breakdown'!I282</f>
        <v>0</v>
      </c>
      <c r="AI29" s="7"/>
      <c r="AJ29" s="92">
        <f>ROUND(SUM(D29,H29,L29,P29,T29,X29,AB29,AF29),2)</f>
        <v>0</v>
      </c>
    </row>
    <row r="30" spans="1:38" ht="14.65" thickTop="1" thickBot="1" x14ac:dyDescent="0.5">
      <c r="A30" s="7"/>
      <c r="B30" s="88" t="str">
        <f>LookUp!$C$3</f>
        <v>Irregularity (grant reduced by MA)</v>
      </c>
      <c r="C30" s="91"/>
      <c r="D30" s="92">
        <f>'Quarterly Breakdown'!D31+'Quarterly Breakdown'!I31+'Quarterly Breakdown'!N31+'Quarterly Breakdown'!S31</f>
        <v>0</v>
      </c>
      <c r="G30" s="7"/>
      <c r="H30" s="92">
        <f>'Quarterly Breakdown'!D67+'Quarterly Breakdown'!I67+'Quarterly Breakdown'!N67+'Quarterly Breakdown'!S67</f>
        <v>0</v>
      </c>
      <c r="K30" s="7"/>
      <c r="L30" s="92">
        <f>'Quarterly Breakdown'!D103+'Quarterly Breakdown'!I103+'Quarterly Breakdown'!N103+'Quarterly Breakdown'!S103</f>
        <v>0</v>
      </c>
      <c r="O30" s="7"/>
      <c r="P30" s="92">
        <f>'Quarterly Breakdown'!D139+'Quarterly Breakdown'!I139+'Quarterly Breakdown'!N139+'Quarterly Breakdown'!S139</f>
        <v>0</v>
      </c>
      <c r="S30" s="7"/>
      <c r="T30" s="92">
        <f>'Quarterly Breakdown'!D175+'Quarterly Breakdown'!I175+'Quarterly Breakdown'!N175+'Quarterly Breakdown'!S175</f>
        <v>0</v>
      </c>
      <c r="W30" s="7"/>
      <c r="X30" s="92">
        <f>'Quarterly Breakdown'!D211+'Quarterly Breakdown'!I211+'Quarterly Breakdown'!N211+'Quarterly Breakdown'!S211</f>
        <v>0</v>
      </c>
      <c r="AA30" s="7"/>
      <c r="AB30" s="92">
        <f>'Quarterly Breakdown'!D247+'Quarterly Breakdown'!I247+'Quarterly Breakdown'!N247+'Quarterly Breakdown'!S247</f>
        <v>0</v>
      </c>
      <c r="AE30" s="7"/>
      <c r="AF30" s="92">
        <f>'Quarterly Breakdown'!D283+'Quarterly Breakdown'!I283</f>
        <v>0</v>
      </c>
      <c r="AI30" s="7"/>
      <c r="AJ30" s="92">
        <f>ROUND(SUM(D30,H30,L30,P30,T30,X30,AB30,AF30),2)</f>
        <v>0</v>
      </c>
    </row>
    <row r="31" spans="1:38" ht="6" customHeight="1" thickTop="1" thickBot="1" x14ac:dyDescent="0.5">
      <c r="B31" s="79"/>
      <c r="D31" s="93"/>
      <c r="H31" s="93"/>
      <c r="L31" s="93"/>
      <c r="P31" s="93"/>
      <c r="T31" s="93"/>
      <c r="X31" s="93"/>
      <c r="AB31" s="93"/>
      <c r="AF31" s="93"/>
      <c r="AJ31" s="93"/>
    </row>
    <row r="32" spans="1:38" ht="14.65" thickTop="1" thickBot="1" x14ac:dyDescent="0.5">
      <c r="A32" s="7"/>
      <c r="B32" s="88" t="s">
        <v>84</v>
      </c>
      <c r="C32" s="91"/>
      <c r="D32" s="92">
        <f>D27-SUM(D29:D30)</f>
        <v>0</v>
      </c>
      <c r="G32" s="7"/>
      <c r="H32" s="92">
        <f>H27-SUM(H29:H30)</f>
        <v>0</v>
      </c>
      <c r="K32" s="7"/>
      <c r="L32" s="92">
        <f>L27-SUM(L29:L30)</f>
        <v>0</v>
      </c>
      <c r="O32" s="7"/>
      <c r="P32" s="92">
        <f>P27-SUM(P29:P30)</f>
        <v>0</v>
      </c>
      <c r="S32" s="7"/>
      <c r="T32" s="92">
        <f>T27-SUM(T29:T30)</f>
        <v>0</v>
      </c>
      <c r="W32" s="7"/>
      <c r="X32" s="92">
        <f>'Quarterly Breakdown'!D213+'Quarterly Breakdown'!I213+'Quarterly Breakdown'!N213+'Quarterly Breakdown'!S213</f>
        <v>0</v>
      </c>
      <c r="AA32" s="7"/>
      <c r="AB32" s="92">
        <f>'Quarterly Breakdown'!D249+'Quarterly Breakdown'!I249+'Quarterly Breakdown'!N249+'Quarterly Breakdown'!S249</f>
        <v>0</v>
      </c>
      <c r="AE32" s="7"/>
      <c r="AF32" s="92">
        <f>'Quarterly Breakdown'!D285+'Quarterly Breakdown'!I285</f>
        <v>0</v>
      </c>
      <c r="AI32" s="7"/>
      <c r="AJ32" s="92">
        <f>AJ27-SUM(AJ29:AJ30)</f>
        <v>0</v>
      </c>
    </row>
    <row r="33" spans="1:38" ht="6" customHeight="1" thickTop="1" thickBot="1" x14ac:dyDescent="0.5">
      <c r="B33" s="90"/>
      <c r="D33" s="90"/>
      <c r="H33" s="90"/>
      <c r="L33" s="90"/>
      <c r="P33" s="90"/>
      <c r="T33" s="90"/>
      <c r="X33" s="90"/>
      <c r="AB33" s="90"/>
      <c r="AF33" s="90"/>
      <c r="AJ33" s="90"/>
    </row>
    <row r="34" spans="1:38" ht="14.25" thickTop="1" x14ac:dyDescent="0.45">
      <c r="A34" s="7"/>
      <c r="B34" s="94" t="s">
        <v>77</v>
      </c>
      <c r="C34" s="91"/>
      <c r="D34" s="96">
        <f>SUMIF('Front Sheet'!$AB$37:$AB$79,"2016",'Front Sheet'!$E$37:$E$79)</f>
        <v>0</v>
      </c>
      <c r="G34" s="7"/>
      <c r="H34" s="96">
        <f>SUMIF('Front Sheet'!$AB$37:$AB$79,"2017",'Front Sheet'!$E$37:$E$79)</f>
        <v>0</v>
      </c>
      <c r="K34" s="7"/>
      <c r="L34" s="96">
        <f>SUMIF('Front Sheet'!$AB$37:$AB$79,"2018",'Front Sheet'!$E$37:$E$79)</f>
        <v>0</v>
      </c>
      <c r="O34" s="7"/>
      <c r="P34" s="96">
        <f>SUMIF('Front Sheet'!$AB$37:$AB$79,"2019",'Front Sheet'!$E$37:$E$79)</f>
        <v>0</v>
      </c>
      <c r="S34" s="7"/>
      <c r="T34" s="96">
        <f>SUMIF('Front Sheet'!$AB$37:$AB$79,"2020",'Front Sheet'!$E$37:$E$79)</f>
        <v>0</v>
      </c>
      <c r="W34" s="7"/>
      <c r="X34" s="96">
        <f>SUMIF('Front Sheet'!$AB$37:$AB$79,"2021",'Front Sheet'!$E$37:$E$79)</f>
        <v>0</v>
      </c>
      <c r="AA34" s="7"/>
      <c r="AB34" s="96">
        <f>SUMIF('Front Sheet'!$AB$37:$AB$79,"2022",'Front Sheet'!$E$37:$E$79)</f>
        <v>0</v>
      </c>
      <c r="AE34" s="7"/>
      <c r="AF34" s="96">
        <f>SUMIF('Front Sheet'!$AB$37:$AB$79,"2023",'Front Sheet'!$E$37:$E$79)</f>
        <v>0</v>
      </c>
      <c r="AI34" s="7"/>
      <c r="AJ34" s="96">
        <f>SUM(D34,H34,L34,P34,T34,X34,AB34,AF34)</f>
        <v>0</v>
      </c>
    </row>
    <row r="35" spans="1:38" ht="14.25" thickBot="1" x14ac:dyDescent="0.5">
      <c r="A35" s="7"/>
      <c r="B35" s="95" t="s">
        <v>76</v>
      </c>
      <c r="C35" s="91"/>
      <c r="D35" s="97">
        <f>'Quarterly Breakdown'!D36+'Quarterly Breakdown'!I36+'Quarterly Breakdown'!N36+'Quarterly Breakdown'!S36</f>
        <v>0</v>
      </c>
      <c r="G35" s="7"/>
      <c r="H35" s="97">
        <f>'Quarterly Breakdown'!D72+'Quarterly Breakdown'!I72+'Quarterly Breakdown'!N72+'Quarterly Breakdown'!S72</f>
        <v>0</v>
      </c>
      <c r="K35" s="7"/>
      <c r="L35" s="97">
        <f>'Quarterly Breakdown'!D108+'Quarterly Breakdown'!I108+'Quarterly Breakdown'!N108+'Quarterly Breakdown'!S108</f>
        <v>0</v>
      </c>
      <c r="O35" s="7"/>
      <c r="P35" s="97">
        <f>'Quarterly Breakdown'!D144+'Quarterly Breakdown'!I144+'Quarterly Breakdown'!N144+'Quarterly Breakdown'!S144</f>
        <v>0</v>
      </c>
      <c r="S35" s="7"/>
      <c r="T35" s="97">
        <f>'Quarterly Breakdown'!D180+'Quarterly Breakdown'!I180+'Quarterly Breakdown'!N180+'Quarterly Breakdown'!S180</f>
        <v>0</v>
      </c>
      <c r="W35" s="7"/>
      <c r="X35" s="97">
        <f>'Quarterly Breakdown'!D216+'Quarterly Breakdown'!I216+'Quarterly Breakdown'!N216+'Quarterly Breakdown'!S216</f>
        <v>0</v>
      </c>
      <c r="AA35" s="7"/>
      <c r="AB35" s="97">
        <f>'Quarterly Breakdown'!D252+'Quarterly Breakdown'!I252+'Quarterly Breakdown'!N252+'Quarterly Breakdown'!S252</f>
        <v>0</v>
      </c>
      <c r="AE35" s="7"/>
      <c r="AF35" s="97">
        <f>'Quarterly Breakdown'!D288+'Quarterly Breakdown'!I288</f>
        <v>0</v>
      </c>
      <c r="AI35" s="7"/>
      <c r="AJ35" s="97">
        <f>SUM(D35,H35,L35,P35,T35,X35,AB35,AF35)</f>
        <v>0</v>
      </c>
    </row>
    <row r="36" spans="1:38" ht="14.25" thickTop="1" x14ac:dyDescent="0.45">
      <c r="B36" s="14"/>
      <c r="D36" s="15"/>
      <c r="H36" s="15"/>
      <c r="L36" s="15"/>
      <c r="P36" s="15"/>
      <c r="T36" s="15"/>
      <c r="X36" s="15"/>
      <c r="AB36" s="15"/>
      <c r="AF36" s="15"/>
      <c r="AJ36" s="15"/>
    </row>
    <row r="37" spans="1:38" x14ac:dyDescent="0.45">
      <c r="B37" s="14"/>
      <c r="D37" s="15"/>
      <c r="H37" s="15"/>
      <c r="L37" s="15"/>
      <c r="P37" s="15"/>
      <c r="T37" s="15"/>
      <c r="X37" s="15"/>
      <c r="AB37" s="15"/>
      <c r="AF37" s="15"/>
      <c r="AJ37" s="15"/>
    </row>
    <row r="38" spans="1:38" x14ac:dyDescent="0.45">
      <c r="T38" s="20"/>
      <c r="X38" s="110"/>
      <c r="AB38" s="110"/>
    </row>
    <row r="39" spans="1:38" ht="15.75" x14ac:dyDescent="0.5">
      <c r="B39" s="35" t="s">
        <v>60</v>
      </c>
      <c r="AF39" s="110"/>
    </row>
    <row r="40" spans="1:38" ht="14.25" thickBot="1" x14ac:dyDescent="0.5">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row>
    <row r="41" spans="1:38" ht="15.75" customHeight="1" thickTop="1" thickBot="1" x14ac:dyDescent="0.5">
      <c r="B41" s="28"/>
      <c r="C41" s="162" t="s">
        <v>61</v>
      </c>
      <c r="D41" s="165"/>
      <c r="E41" s="165"/>
      <c r="F41" s="165"/>
      <c r="G41" s="162" t="s">
        <v>62</v>
      </c>
      <c r="H41" s="165"/>
      <c r="I41" s="165"/>
      <c r="J41" s="165"/>
      <c r="K41" s="162" t="s">
        <v>63</v>
      </c>
      <c r="L41" s="165"/>
      <c r="M41" s="165"/>
      <c r="N41" s="165"/>
      <c r="O41" s="162" t="s">
        <v>64</v>
      </c>
      <c r="P41" s="165"/>
      <c r="Q41" s="165"/>
      <c r="R41" s="165"/>
      <c r="S41" s="162" t="s">
        <v>65</v>
      </c>
      <c r="T41" s="165"/>
      <c r="U41" s="165"/>
      <c r="V41" s="165"/>
      <c r="W41" s="162" t="s">
        <v>99</v>
      </c>
      <c r="X41" s="165"/>
      <c r="Y41" s="165"/>
      <c r="Z41" s="165"/>
      <c r="AA41" s="162" t="s">
        <v>100</v>
      </c>
      <c r="AB41" s="165"/>
      <c r="AC41" s="165"/>
      <c r="AD41" s="165"/>
      <c r="AE41" s="162" t="s">
        <v>109</v>
      </c>
      <c r="AF41" s="165"/>
      <c r="AG41" s="165"/>
      <c r="AH41" s="165"/>
      <c r="AI41" s="162" t="s">
        <v>41</v>
      </c>
      <c r="AJ41" s="165"/>
      <c r="AK41" s="165"/>
      <c r="AL41" s="166"/>
    </row>
    <row r="42" spans="1:38" ht="14.65" thickTop="1" thickBot="1" x14ac:dyDescent="0.5">
      <c r="A42" s="7"/>
      <c r="B42" s="59" t="s">
        <v>27</v>
      </c>
      <c r="C42" s="60" t="s">
        <v>72</v>
      </c>
      <c r="D42" s="61" t="str">
        <f>IF('Front Sheet'!$F$19&gt;42734,"Actual","Revised Forecast")</f>
        <v>Revised Forecast</v>
      </c>
      <c r="E42" s="61" t="s">
        <v>13</v>
      </c>
      <c r="F42" s="61" t="s">
        <v>29</v>
      </c>
      <c r="G42" s="60" t="s">
        <v>72</v>
      </c>
      <c r="H42" s="61" t="str">
        <f>IF('Front Sheet'!$F$19&gt;43099,"Actual","Revised Forecast")</f>
        <v>Revised Forecast</v>
      </c>
      <c r="I42" s="61" t="s">
        <v>13</v>
      </c>
      <c r="J42" s="61" t="s">
        <v>29</v>
      </c>
      <c r="K42" s="60" t="s">
        <v>72</v>
      </c>
      <c r="L42" s="61" t="str">
        <f>IF('Front Sheet'!$F$19&gt;43464,"Actual","Revised Forecast")</f>
        <v>Revised Forecast</v>
      </c>
      <c r="M42" s="61" t="s">
        <v>13</v>
      </c>
      <c r="N42" s="61" t="s">
        <v>29</v>
      </c>
      <c r="O42" s="60" t="s">
        <v>72</v>
      </c>
      <c r="P42" s="61" t="str">
        <f>IF('Front Sheet'!$F$19&gt;43829,"Actual","Revised Forecast")</f>
        <v>Revised Forecast</v>
      </c>
      <c r="Q42" s="61" t="s">
        <v>13</v>
      </c>
      <c r="R42" s="61" t="s">
        <v>29</v>
      </c>
      <c r="S42" s="60" t="s">
        <v>72</v>
      </c>
      <c r="T42" s="61" t="str">
        <f>IF('Front Sheet'!$F$19&gt;44195,"Actual","Revised Forecast")</f>
        <v>Revised Forecast</v>
      </c>
      <c r="U42" s="61" t="s">
        <v>13</v>
      </c>
      <c r="V42" s="61" t="s">
        <v>29</v>
      </c>
      <c r="W42" s="60" t="s">
        <v>72</v>
      </c>
      <c r="X42" s="61" t="str">
        <f>IF('Front Sheet'!$F$19&gt;44560,"Actual","Revised Forecast")</f>
        <v>Revised Forecast</v>
      </c>
      <c r="Y42" s="61" t="s">
        <v>13</v>
      </c>
      <c r="Z42" s="61" t="s">
        <v>29</v>
      </c>
      <c r="AA42" s="60" t="s">
        <v>72</v>
      </c>
      <c r="AB42" s="61" t="str">
        <f>IF('Front Sheet'!$F$19&gt;44925,"Actual","Revised Forecast")</f>
        <v>Revised Forecast</v>
      </c>
      <c r="AC42" s="61" t="s">
        <v>13</v>
      </c>
      <c r="AD42" s="61" t="s">
        <v>29</v>
      </c>
      <c r="AE42" s="60" t="s">
        <v>72</v>
      </c>
      <c r="AF42" s="61" t="str">
        <f>IF('Front Sheet'!$F$19&gt;45106,"Actual","Revised Forecast")</f>
        <v>Revised Forecast</v>
      </c>
      <c r="AG42" s="61" t="s">
        <v>13</v>
      </c>
      <c r="AH42" s="61" t="s">
        <v>29</v>
      </c>
      <c r="AI42" s="60" t="s">
        <v>72</v>
      </c>
      <c r="AJ42" s="61" t="str">
        <f>AF42</f>
        <v>Revised Forecast</v>
      </c>
      <c r="AK42" s="61" t="s">
        <v>13</v>
      </c>
      <c r="AL42" s="64" t="s">
        <v>29</v>
      </c>
    </row>
    <row r="43" spans="1:38" ht="14.25" thickTop="1" x14ac:dyDescent="0.45">
      <c r="A43" s="7"/>
      <c r="B43" s="65" t="s">
        <v>79</v>
      </c>
      <c r="C43" s="100">
        <f t="shared" ref="C43:D59" si="20">C9</f>
        <v>0</v>
      </c>
      <c r="D43" s="106">
        <f t="shared" si="20"/>
        <v>0</v>
      </c>
      <c r="E43" s="69">
        <f t="shared" ref="E43:E59" si="21">C43-D43</f>
        <v>0</v>
      </c>
      <c r="F43" s="70" t="str">
        <f t="shared" ref="F43:F59" si="22">IF(OR(C43="",C43=0),"",IFERROR(IF(C43&gt;0,E43/C43,E43/0.01),0))</f>
        <v/>
      </c>
      <c r="G43" s="100">
        <f t="shared" ref="G43:G59" si="23">C43+G9</f>
        <v>0</v>
      </c>
      <c r="H43" s="106">
        <f t="shared" ref="H43:H59" si="24">D43+H9</f>
        <v>0</v>
      </c>
      <c r="I43" s="69">
        <f t="shared" ref="I43:I59" si="25">G43-H43</f>
        <v>0</v>
      </c>
      <c r="J43" s="70" t="str">
        <f t="shared" ref="J43:J59" si="26">IF(OR(G43="",G43=0),"",IFERROR(IF(G43&gt;0,I43/G43,I43/0.01),0))</f>
        <v/>
      </c>
      <c r="K43" s="100">
        <f t="shared" ref="K43:K59" si="27">G43+K9</f>
        <v>0</v>
      </c>
      <c r="L43" s="106">
        <f t="shared" ref="L43:L59" si="28">H43+L9</f>
        <v>0</v>
      </c>
      <c r="M43" s="69">
        <f t="shared" ref="M43:M59" si="29">K43-L43</f>
        <v>0</v>
      </c>
      <c r="N43" s="70" t="str">
        <f t="shared" ref="N43:N59" si="30">IF(OR(K43="",K43=0),"",IFERROR(IF(K43&gt;0,M43/K43,M43/0.01),0))</f>
        <v/>
      </c>
      <c r="O43" s="100">
        <f t="shared" ref="O43:O59" si="31">K43+O9</f>
        <v>0</v>
      </c>
      <c r="P43" s="106">
        <f t="shared" ref="P43:P59" si="32">L43+P9</f>
        <v>0</v>
      </c>
      <c r="Q43" s="69">
        <f t="shared" ref="Q43:Q59" si="33">O43-P43</f>
        <v>0</v>
      </c>
      <c r="R43" s="70" t="str">
        <f t="shared" ref="R43:R59" si="34">IF(OR(O43="",O43=0),"",IFERROR(IF(O43&gt;0,Q43/O43,Q43/0.01),0))</f>
        <v/>
      </c>
      <c r="S43" s="100">
        <f t="shared" ref="S43:S59" si="35">O43+S9</f>
        <v>0</v>
      </c>
      <c r="T43" s="106">
        <f t="shared" ref="T43:T59" si="36">P43+T9</f>
        <v>0</v>
      </c>
      <c r="U43" s="69">
        <f t="shared" ref="U43:U59" si="37">S43-T43</f>
        <v>0</v>
      </c>
      <c r="V43" s="70" t="str">
        <f t="shared" ref="V43:V59" si="38">IF(OR(S43="",S43=0),"",IFERROR(IF(S43&gt;0,U43/S43,U43/0.01),0))</f>
        <v/>
      </c>
      <c r="W43" s="100">
        <f t="shared" ref="W43:X59" si="39">S43+W9</f>
        <v>0</v>
      </c>
      <c r="X43" s="106">
        <f t="shared" si="39"/>
        <v>0</v>
      </c>
      <c r="Y43" s="69">
        <f t="shared" ref="Y43:Y59" si="40">W43-X43</f>
        <v>0</v>
      </c>
      <c r="Z43" s="70" t="str">
        <f t="shared" ref="Z43:Z59" si="41">IF(OR(W43="",W43=0),"",IFERROR(IF(W43&gt;0,Y43/W43,Y43/0.01),0))</f>
        <v/>
      </c>
      <c r="AA43" s="100">
        <f t="shared" ref="AA43:AA59" si="42">W43+AA9</f>
        <v>0</v>
      </c>
      <c r="AB43" s="106">
        <f t="shared" ref="AB43:AB59" si="43">X43+AB9</f>
        <v>0</v>
      </c>
      <c r="AC43" s="69">
        <f t="shared" ref="AC43:AC59" si="44">AA43-AB43</f>
        <v>0</v>
      </c>
      <c r="AD43" s="70" t="str">
        <f t="shared" ref="AD43:AD59" si="45">IF(OR(AA43="",AA43=0),"",IFERROR(IF(AA43&gt;0,AC43/AA43,AC43/0.01),0))</f>
        <v/>
      </c>
      <c r="AE43" s="100">
        <f>AA43+AE9</f>
        <v>0</v>
      </c>
      <c r="AF43" s="106">
        <f>AB43+AF9</f>
        <v>0</v>
      </c>
      <c r="AG43" s="69">
        <f t="shared" ref="AG43:AG59" si="46">AE43-AF43</f>
        <v>0</v>
      </c>
      <c r="AH43" s="70" t="str">
        <f t="shared" ref="AH43:AH59" si="47">IF(OR(AE43="",AE43=0),"",IFERROR(IF(AE43&gt;0,AG43/AE43,AG43/0.01),0))</f>
        <v/>
      </c>
      <c r="AI43" s="100">
        <f>AE43</f>
        <v>0</v>
      </c>
      <c r="AJ43" s="106">
        <f t="shared" ref="AJ43:AJ59" si="48">AF43</f>
        <v>0</v>
      </c>
      <c r="AK43" s="69">
        <f t="shared" ref="AK43:AK59" si="49">AI43-AJ43</f>
        <v>0</v>
      </c>
      <c r="AL43" s="71" t="str">
        <f t="shared" ref="AL43:AL59" si="50">IF(OR(AI43="",AI43=0),"",IFERROR(IF(AI43&gt;0,AK43/AI43,AK43/0.01),0))</f>
        <v/>
      </c>
    </row>
    <row r="44" spans="1:38" x14ac:dyDescent="0.45">
      <c r="A44" s="7"/>
      <c r="B44" s="72" t="s">
        <v>80</v>
      </c>
      <c r="C44" s="102">
        <f t="shared" si="20"/>
        <v>0</v>
      </c>
      <c r="D44" s="107">
        <f t="shared" si="20"/>
        <v>0</v>
      </c>
      <c r="E44" s="76">
        <f t="shared" si="21"/>
        <v>0</v>
      </c>
      <c r="F44" s="77" t="str">
        <f t="shared" si="22"/>
        <v/>
      </c>
      <c r="G44" s="102">
        <f t="shared" si="23"/>
        <v>0</v>
      </c>
      <c r="H44" s="107">
        <f t="shared" si="24"/>
        <v>0</v>
      </c>
      <c r="I44" s="76">
        <f t="shared" si="25"/>
        <v>0</v>
      </c>
      <c r="J44" s="77" t="str">
        <f t="shared" si="26"/>
        <v/>
      </c>
      <c r="K44" s="102">
        <f t="shared" si="27"/>
        <v>0</v>
      </c>
      <c r="L44" s="107">
        <f t="shared" si="28"/>
        <v>0</v>
      </c>
      <c r="M44" s="76">
        <f t="shared" si="29"/>
        <v>0</v>
      </c>
      <c r="N44" s="77" t="str">
        <f t="shared" si="30"/>
        <v/>
      </c>
      <c r="O44" s="102">
        <f t="shared" si="31"/>
        <v>0</v>
      </c>
      <c r="P44" s="107">
        <f t="shared" si="32"/>
        <v>0</v>
      </c>
      <c r="Q44" s="76">
        <f t="shared" si="33"/>
        <v>0</v>
      </c>
      <c r="R44" s="77" t="str">
        <f t="shared" si="34"/>
        <v/>
      </c>
      <c r="S44" s="102">
        <f t="shared" si="35"/>
        <v>0</v>
      </c>
      <c r="T44" s="107">
        <f t="shared" si="36"/>
        <v>0</v>
      </c>
      <c r="U44" s="76">
        <f t="shared" si="37"/>
        <v>0</v>
      </c>
      <c r="V44" s="77" t="str">
        <f t="shared" si="38"/>
        <v/>
      </c>
      <c r="W44" s="102">
        <f t="shared" si="39"/>
        <v>0</v>
      </c>
      <c r="X44" s="107">
        <f t="shared" si="39"/>
        <v>0</v>
      </c>
      <c r="Y44" s="76">
        <f t="shared" si="40"/>
        <v>0</v>
      </c>
      <c r="Z44" s="77" t="str">
        <f t="shared" si="41"/>
        <v/>
      </c>
      <c r="AA44" s="102">
        <f t="shared" si="42"/>
        <v>0</v>
      </c>
      <c r="AB44" s="107">
        <f t="shared" si="43"/>
        <v>0</v>
      </c>
      <c r="AC44" s="76">
        <f t="shared" si="44"/>
        <v>0</v>
      </c>
      <c r="AD44" s="77" t="str">
        <f t="shared" si="45"/>
        <v/>
      </c>
      <c r="AE44" s="102">
        <f t="shared" ref="AE44:AF59" si="51">AA44+AE10</f>
        <v>0</v>
      </c>
      <c r="AF44" s="107">
        <f t="shared" si="51"/>
        <v>0</v>
      </c>
      <c r="AG44" s="76">
        <f t="shared" si="46"/>
        <v>0</v>
      </c>
      <c r="AH44" s="77" t="str">
        <f t="shared" si="47"/>
        <v/>
      </c>
      <c r="AI44" s="102">
        <f t="shared" ref="AI44:AI59" si="52">AE44</f>
        <v>0</v>
      </c>
      <c r="AJ44" s="107">
        <f t="shared" si="48"/>
        <v>0</v>
      </c>
      <c r="AK44" s="76">
        <f t="shared" si="49"/>
        <v>0</v>
      </c>
      <c r="AL44" s="78" t="str">
        <f t="shared" si="50"/>
        <v/>
      </c>
    </row>
    <row r="45" spans="1:38" x14ac:dyDescent="0.45">
      <c r="A45" s="7"/>
      <c r="B45" s="72" t="s">
        <v>81</v>
      </c>
      <c r="C45" s="102">
        <f t="shared" si="20"/>
        <v>0</v>
      </c>
      <c r="D45" s="107">
        <f t="shared" si="20"/>
        <v>0</v>
      </c>
      <c r="E45" s="76">
        <f t="shared" si="21"/>
        <v>0</v>
      </c>
      <c r="F45" s="77" t="str">
        <f t="shared" si="22"/>
        <v/>
      </c>
      <c r="G45" s="102">
        <f t="shared" si="23"/>
        <v>0</v>
      </c>
      <c r="H45" s="107">
        <f t="shared" si="24"/>
        <v>0</v>
      </c>
      <c r="I45" s="76">
        <f t="shared" si="25"/>
        <v>0</v>
      </c>
      <c r="J45" s="77" t="str">
        <f t="shared" si="26"/>
        <v/>
      </c>
      <c r="K45" s="102">
        <f t="shared" si="27"/>
        <v>0</v>
      </c>
      <c r="L45" s="107">
        <f t="shared" si="28"/>
        <v>0</v>
      </c>
      <c r="M45" s="76">
        <f t="shared" si="29"/>
        <v>0</v>
      </c>
      <c r="N45" s="77" t="str">
        <f t="shared" si="30"/>
        <v/>
      </c>
      <c r="O45" s="102">
        <f t="shared" si="31"/>
        <v>0</v>
      </c>
      <c r="P45" s="107">
        <f t="shared" si="32"/>
        <v>0</v>
      </c>
      <c r="Q45" s="76">
        <f t="shared" si="33"/>
        <v>0</v>
      </c>
      <c r="R45" s="77" t="str">
        <f t="shared" si="34"/>
        <v/>
      </c>
      <c r="S45" s="102">
        <f t="shared" si="35"/>
        <v>0</v>
      </c>
      <c r="T45" s="107">
        <f t="shared" si="36"/>
        <v>0</v>
      </c>
      <c r="U45" s="76">
        <f t="shared" si="37"/>
        <v>0</v>
      </c>
      <c r="V45" s="77" t="str">
        <f t="shared" si="38"/>
        <v/>
      </c>
      <c r="W45" s="102">
        <f t="shared" si="39"/>
        <v>0</v>
      </c>
      <c r="X45" s="107">
        <f t="shared" si="39"/>
        <v>0</v>
      </c>
      <c r="Y45" s="76">
        <f t="shared" si="40"/>
        <v>0</v>
      </c>
      <c r="Z45" s="77" t="str">
        <f t="shared" si="41"/>
        <v/>
      </c>
      <c r="AA45" s="102">
        <f t="shared" si="42"/>
        <v>0</v>
      </c>
      <c r="AB45" s="107">
        <f t="shared" si="43"/>
        <v>0</v>
      </c>
      <c r="AC45" s="76">
        <f t="shared" si="44"/>
        <v>0</v>
      </c>
      <c r="AD45" s="77" t="str">
        <f t="shared" si="45"/>
        <v/>
      </c>
      <c r="AE45" s="102">
        <f t="shared" si="51"/>
        <v>0</v>
      </c>
      <c r="AF45" s="107">
        <f t="shared" si="51"/>
        <v>0</v>
      </c>
      <c r="AG45" s="76">
        <f t="shared" si="46"/>
        <v>0</v>
      </c>
      <c r="AH45" s="77" t="str">
        <f t="shared" si="47"/>
        <v/>
      </c>
      <c r="AI45" s="102">
        <f t="shared" si="52"/>
        <v>0</v>
      </c>
      <c r="AJ45" s="107">
        <f t="shared" si="48"/>
        <v>0</v>
      </c>
      <c r="AK45" s="76">
        <f t="shared" si="49"/>
        <v>0</v>
      </c>
      <c r="AL45" s="78" t="str">
        <f t="shared" si="50"/>
        <v/>
      </c>
    </row>
    <row r="46" spans="1:38" x14ac:dyDescent="0.45">
      <c r="A46" s="7"/>
      <c r="B46" s="72" t="s">
        <v>14</v>
      </c>
      <c r="C46" s="102">
        <f t="shared" si="20"/>
        <v>0</v>
      </c>
      <c r="D46" s="107">
        <f t="shared" si="20"/>
        <v>0</v>
      </c>
      <c r="E46" s="76">
        <f t="shared" si="21"/>
        <v>0</v>
      </c>
      <c r="F46" s="77" t="str">
        <f t="shared" si="22"/>
        <v/>
      </c>
      <c r="G46" s="102">
        <f t="shared" si="23"/>
        <v>0</v>
      </c>
      <c r="H46" s="107">
        <f t="shared" si="24"/>
        <v>0</v>
      </c>
      <c r="I46" s="76">
        <f t="shared" si="25"/>
        <v>0</v>
      </c>
      <c r="J46" s="77" t="str">
        <f t="shared" si="26"/>
        <v/>
      </c>
      <c r="K46" s="102">
        <f t="shared" si="27"/>
        <v>0</v>
      </c>
      <c r="L46" s="107">
        <f t="shared" si="28"/>
        <v>0</v>
      </c>
      <c r="M46" s="76">
        <f t="shared" si="29"/>
        <v>0</v>
      </c>
      <c r="N46" s="77" t="str">
        <f t="shared" si="30"/>
        <v/>
      </c>
      <c r="O46" s="102">
        <f t="shared" si="31"/>
        <v>0</v>
      </c>
      <c r="P46" s="107">
        <f t="shared" si="32"/>
        <v>0</v>
      </c>
      <c r="Q46" s="76">
        <f t="shared" si="33"/>
        <v>0</v>
      </c>
      <c r="R46" s="77" t="str">
        <f t="shared" si="34"/>
        <v/>
      </c>
      <c r="S46" s="102">
        <f t="shared" si="35"/>
        <v>0</v>
      </c>
      <c r="T46" s="107">
        <f t="shared" si="36"/>
        <v>0</v>
      </c>
      <c r="U46" s="76">
        <f t="shared" si="37"/>
        <v>0</v>
      </c>
      <c r="V46" s="77" t="str">
        <f t="shared" si="38"/>
        <v/>
      </c>
      <c r="W46" s="102">
        <f t="shared" si="39"/>
        <v>0</v>
      </c>
      <c r="X46" s="107">
        <f t="shared" si="39"/>
        <v>0</v>
      </c>
      <c r="Y46" s="76">
        <f t="shared" si="40"/>
        <v>0</v>
      </c>
      <c r="Z46" s="77" t="str">
        <f t="shared" si="41"/>
        <v/>
      </c>
      <c r="AA46" s="102">
        <f t="shared" si="42"/>
        <v>0</v>
      </c>
      <c r="AB46" s="107">
        <f t="shared" si="43"/>
        <v>0</v>
      </c>
      <c r="AC46" s="76">
        <f t="shared" si="44"/>
        <v>0</v>
      </c>
      <c r="AD46" s="77" t="str">
        <f t="shared" si="45"/>
        <v/>
      </c>
      <c r="AE46" s="102">
        <f t="shared" si="51"/>
        <v>0</v>
      </c>
      <c r="AF46" s="107">
        <f t="shared" si="51"/>
        <v>0</v>
      </c>
      <c r="AG46" s="76">
        <f t="shared" si="46"/>
        <v>0</v>
      </c>
      <c r="AH46" s="77" t="str">
        <f t="shared" si="47"/>
        <v/>
      </c>
      <c r="AI46" s="102">
        <f t="shared" si="52"/>
        <v>0</v>
      </c>
      <c r="AJ46" s="107">
        <f t="shared" si="48"/>
        <v>0</v>
      </c>
      <c r="AK46" s="76">
        <f t="shared" si="49"/>
        <v>0</v>
      </c>
      <c r="AL46" s="78" t="str">
        <f t="shared" si="50"/>
        <v/>
      </c>
    </row>
    <row r="47" spans="1:38" x14ac:dyDescent="0.45">
      <c r="A47" s="7"/>
      <c r="B47" s="72" t="s">
        <v>15</v>
      </c>
      <c r="C47" s="102">
        <f t="shared" si="20"/>
        <v>0</v>
      </c>
      <c r="D47" s="107">
        <f t="shared" si="20"/>
        <v>0</v>
      </c>
      <c r="E47" s="76">
        <f t="shared" si="21"/>
        <v>0</v>
      </c>
      <c r="F47" s="77" t="str">
        <f t="shared" si="22"/>
        <v/>
      </c>
      <c r="G47" s="102">
        <f t="shared" si="23"/>
        <v>0</v>
      </c>
      <c r="H47" s="107">
        <f t="shared" si="24"/>
        <v>0</v>
      </c>
      <c r="I47" s="76">
        <f t="shared" si="25"/>
        <v>0</v>
      </c>
      <c r="J47" s="77" t="str">
        <f t="shared" si="26"/>
        <v/>
      </c>
      <c r="K47" s="102">
        <f t="shared" si="27"/>
        <v>0</v>
      </c>
      <c r="L47" s="107">
        <f t="shared" si="28"/>
        <v>0</v>
      </c>
      <c r="M47" s="76">
        <f t="shared" si="29"/>
        <v>0</v>
      </c>
      <c r="N47" s="77" t="str">
        <f t="shared" si="30"/>
        <v/>
      </c>
      <c r="O47" s="102">
        <f t="shared" si="31"/>
        <v>0</v>
      </c>
      <c r="P47" s="107">
        <f t="shared" si="32"/>
        <v>0</v>
      </c>
      <c r="Q47" s="76">
        <f t="shared" si="33"/>
        <v>0</v>
      </c>
      <c r="R47" s="77" t="str">
        <f t="shared" si="34"/>
        <v/>
      </c>
      <c r="S47" s="102">
        <f t="shared" si="35"/>
        <v>0</v>
      </c>
      <c r="T47" s="107">
        <f t="shared" si="36"/>
        <v>0</v>
      </c>
      <c r="U47" s="76">
        <f t="shared" si="37"/>
        <v>0</v>
      </c>
      <c r="V47" s="77" t="str">
        <f t="shared" si="38"/>
        <v/>
      </c>
      <c r="W47" s="102">
        <f t="shared" si="39"/>
        <v>0</v>
      </c>
      <c r="X47" s="107">
        <f t="shared" si="39"/>
        <v>0</v>
      </c>
      <c r="Y47" s="76">
        <f t="shared" si="40"/>
        <v>0</v>
      </c>
      <c r="Z47" s="77" t="str">
        <f t="shared" si="41"/>
        <v/>
      </c>
      <c r="AA47" s="102">
        <f t="shared" si="42"/>
        <v>0</v>
      </c>
      <c r="AB47" s="107">
        <f t="shared" si="43"/>
        <v>0</v>
      </c>
      <c r="AC47" s="76">
        <f t="shared" si="44"/>
        <v>0</v>
      </c>
      <c r="AD47" s="77" t="str">
        <f t="shared" si="45"/>
        <v/>
      </c>
      <c r="AE47" s="102">
        <f t="shared" si="51"/>
        <v>0</v>
      </c>
      <c r="AF47" s="107">
        <f t="shared" si="51"/>
        <v>0</v>
      </c>
      <c r="AG47" s="76">
        <f t="shared" si="46"/>
        <v>0</v>
      </c>
      <c r="AH47" s="77" t="str">
        <f t="shared" si="47"/>
        <v/>
      </c>
      <c r="AI47" s="102">
        <f t="shared" si="52"/>
        <v>0</v>
      </c>
      <c r="AJ47" s="107">
        <f t="shared" si="48"/>
        <v>0</v>
      </c>
      <c r="AK47" s="76">
        <f t="shared" si="49"/>
        <v>0</v>
      </c>
      <c r="AL47" s="78" t="str">
        <f t="shared" si="50"/>
        <v/>
      </c>
    </row>
    <row r="48" spans="1:38" x14ac:dyDescent="0.45">
      <c r="A48" s="7"/>
      <c r="B48" s="72" t="s">
        <v>16</v>
      </c>
      <c r="C48" s="102">
        <f t="shared" si="20"/>
        <v>0</v>
      </c>
      <c r="D48" s="107">
        <f t="shared" si="20"/>
        <v>0</v>
      </c>
      <c r="E48" s="76">
        <f t="shared" si="21"/>
        <v>0</v>
      </c>
      <c r="F48" s="77" t="str">
        <f t="shared" si="22"/>
        <v/>
      </c>
      <c r="G48" s="102">
        <f t="shared" si="23"/>
        <v>0</v>
      </c>
      <c r="H48" s="107">
        <f t="shared" si="24"/>
        <v>0</v>
      </c>
      <c r="I48" s="76">
        <f t="shared" si="25"/>
        <v>0</v>
      </c>
      <c r="J48" s="77" t="str">
        <f t="shared" si="26"/>
        <v/>
      </c>
      <c r="K48" s="102">
        <f t="shared" si="27"/>
        <v>0</v>
      </c>
      <c r="L48" s="107">
        <f t="shared" si="28"/>
        <v>0</v>
      </c>
      <c r="M48" s="76">
        <f t="shared" si="29"/>
        <v>0</v>
      </c>
      <c r="N48" s="77" t="str">
        <f t="shared" si="30"/>
        <v/>
      </c>
      <c r="O48" s="102">
        <f t="shared" si="31"/>
        <v>0</v>
      </c>
      <c r="P48" s="107">
        <f t="shared" si="32"/>
        <v>0</v>
      </c>
      <c r="Q48" s="76">
        <f t="shared" si="33"/>
        <v>0</v>
      </c>
      <c r="R48" s="77" t="str">
        <f t="shared" si="34"/>
        <v/>
      </c>
      <c r="S48" s="102">
        <f t="shared" si="35"/>
        <v>0</v>
      </c>
      <c r="T48" s="107">
        <f t="shared" si="36"/>
        <v>0</v>
      </c>
      <c r="U48" s="76">
        <f t="shared" si="37"/>
        <v>0</v>
      </c>
      <c r="V48" s="77" t="str">
        <f t="shared" si="38"/>
        <v/>
      </c>
      <c r="W48" s="102">
        <f t="shared" si="39"/>
        <v>0</v>
      </c>
      <c r="X48" s="107">
        <f t="shared" si="39"/>
        <v>0</v>
      </c>
      <c r="Y48" s="76">
        <f t="shared" si="40"/>
        <v>0</v>
      </c>
      <c r="Z48" s="77" t="str">
        <f t="shared" si="41"/>
        <v/>
      </c>
      <c r="AA48" s="102">
        <f t="shared" si="42"/>
        <v>0</v>
      </c>
      <c r="AB48" s="107">
        <f t="shared" si="43"/>
        <v>0</v>
      </c>
      <c r="AC48" s="76">
        <f t="shared" si="44"/>
        <v>0</v>
      </c>
      <c r="AD48" s="77" t="str">
        <f t="shared" si="45"/>
        <v/>
      </c>
      <c r="AE48" s="102">
        <f t="shared" si="51"/>
        <v>0</v>
      </c>
      <c r="AF48" s="107">
        <f t="shared" si="51"/>
        <v>0</v>
      </c>
      <c r="AG48" s="76">
        <f t="shared" si="46"/>
        <v>0</v>
      </c>
      <c r="AH48" s="77" t="str">
        <f t="shared" si="47"/>
        <v/>
      </c>
      <c r="AI48" s="102">
        <f t="shared" si="52"/>
        <v>0</v>
      </c>
      <c r="AJ48" s="107">
        <f t="shared" si="48"/>
        <v>0</v>
      </c>
      <c r="AK48" s="76">
        <f t="shared" si="49"/>
        <v>0</v>
      </c>
      <c r="AL48" s="78" t="str">
        <f t="shared" si="50"/>
        <v/>
      </c>
    </row>
    <row r="49" spans="1:38" x14ac:dyDescent="0.45">
      <c r="A49" s="7"/>
      <c r="B49" s="72" t="s">
        <v>17</v>
      </c>
      <c r="C49" s="102">
        <f t="shared" si="20"/>
        <v>0</v>
      </c>
      <c r="D49" s="107">
        <f t="shared" si="20"/>
        <v>0</v>
      </c>
      <c r="E49" s="76">
        <f t="shared" si="21"/>
        <v>0</v>
      </c>
      <c r="F49" s="77" t="str">
        <f t="shared" si="22"/>
        <v/>
      </c>
      <c r="G49" s="102">
        <f t="shared" si="23"/>
        <v>0</v>
      </c>
      <c r="H49" s="107">
        <f t="shared" si="24"/>
        <v>0</v>
      </c>
      <c r="I49" s="76">
        <f t="shared" si="25"/>
        <v>0</v>
      </c>
      <c r="J49" s="77" t="str">
        <f t="shared" si="26"/>
        <v/>
      </c>
      <c r="K49" s="102">
        <f t="shared" si="27"/>
        <v>0</v>
      </c>
      <c r="L49" s="107">
        <f t="shared" si="28"/>
        <v>0</v>
      </c>
      <c r="M49" s="76">
        <f t="shared" si="29"/>
        <v>0</v>
      </c>
      <c r="N49" s="77" t="str">
        <f t="shared" si="30"/>
        <v/>
      </c>
      <c r="O49" s="102">
        <f t="shared" si="31"/>
        <v>0</v>
      </c>
      <c r="P49" s="107">
        <f t="shared" si="32"/>
        <v>0</v>
      </c>
      <c r="Q49" s="76">
        <f t="shared" si="33"/>
        <v>0</v>
      </c>
      <c r="R49" s="77" t="str">
        <f t="shared" si="34"/>
        <v/>
      </c>
      <c r="S49" s="102">
        <f t="shared" si="35"/>
        <v>0</v>
      </c>
      <c r="T49" s="107">
        <f t="shared" si="36"/>
        <v>0</v>
      </c>
      <c r="U49" s="76">
        <f t="shared" si="37"/>
        <v>0</v>
      </c>
      <c r="V49" s="77" t="str">
        <f t="shared" si="38"/>
        <v/>
      </c>
      <c r="W49" s="102">
        <f t="shared" si="39"/>
        <v>0</v>
      </c>
      <c r="X49" s="107">
        <f t="shared" si="39"/>
        <v>0</v>
      </c>
      <c r="Y49" s="76">
        <f t="shared" si="40"/>
        <v>0</v>
      </c>
      <c r="Z49" s="77" t="str">
        <f t="shared" si="41"/>
        <v/>
      </c>
      <c r="AA49" s="102">
        <f t="shared" si="42"/>
        <v>0</v>
      </c>
      <c r="AB49" s="107">
        <f t="shared" si="43"/>
        <v>0</v>
      </c>
      <c r="AC49" s="76">
        <f t="shared" si="44"/>
        <v>0</v>
      </c>
      <c r="AD49" s="77" t="str">
        <f t="shared" si="45"/>
        <v/>
      </c>
      <c r="AE49" s="102">
        <f t="shared" si="51"/>
        <v>0</v>
      </c>
      <c r="AF49" s="107">
        <f t="shared" si="51"/>
        <v>0</v>
      </c>
      <c r="AG49" s="76">
        <f t="shared" si="46"/>
        <v>0</v>
      </c>
      <c r="AH49" s="77" t="str">
        <f t="shared" si="47"/>
        <v/>
      </c>
      <c r="AI49" s="102">
        <f t="shared" si="52"/>
        <v>0</v>
      </c>
      <c r="AJ49" s="107">
        <f t="shared" si="48"/>
        <v>0</v>
      </c>
      <c r="AK49" s="76">
        <f t="shared" si="49"/>
        <v>0</v>
      </c>
      <c r="AL49" s="78" t="str">
        <f t="shared" si="50"/>
        <v/>
      </c>
    </row>
    <row r="50" spans="1:38" x14ac:dyDescent="0.45">
      <c r="A50" s="7"/>
      <c r="B50" s="72" t="s">
        <v>18</v>
      </c>
      <c r="C50" s="102">
        <f t="shared" si="20"/>
        <v>0</v>
      </c>
      <c r="D50" s="107">
        <f t="shared" si="20"/>
        <v>0</v>
      </c>
      <c r="E50" s="76">
        <f t="shared" si="21"/>
        <v>0</v>
      </c>
      <c r="F50" s="77" t="str">
        <f t="shared" si="22"/>
        <v/>
      </c>
      <c r="G50" s="102">
        <f t="shared" si="23"/>
        <v>0</v>
      </c>
      <c r="H50" s="107">
        <f t="shared" si="24"/>
        <v>0</v>
      </c>
      <c r="I50" s="76">
        <f t="shared" si="25"/>
        <v>0</v>
      </c>
      <c r="J50" s="77" t="str">
        <f t="shared" si="26"/>
        <v/>
      </c>
      <c r="K50" s="102">
        <f t="shared" si="27"/>
        <v>0</v>
      </c>
      <c r="L50" s="107">
        <f t="shared" si="28"/>
        <v>0</v>
      </c>
      <c r="M50" s="76">
        <f t="shared" si="29"/>
        <v>0</v>
      </c>
      <c r="N50" s="77" t="str">
        <f t="shared" si="30"/>
        <v/>
      </c>
      <c r="O50" s="102">
        <f t="shared" si="31"/>
        <v>0</v>
      </c>
      <c r="P50" s="107">
        <f t="shared" si="32"/>
        <v>0</v>
      </c>
      <c r="Q50" s="76">
        <f t="shared" si="33"/>
        <v>0</v>
      </c>
      <c r="R50" s="77" t="str">
        <f t="shared" si="34"/>
        <v/>
      </c>
      <c r="S50" s="102">
        <f t="shared" si="35"/>
        <v>0</v>
      </c>
      <c r="T50" s="107">
        <f t="shared" si="36"/>
        <v>0</v>
      </c>
      <c r="U50" s="76">
        <f t="shared" si="37"/>
        <v>0</v>
      </c>
      <c r="V50" s="77" t="str">
        <f t="shared" si="38"/>
        <v/>
      </c>
      <c r="W50" s="102">
        <f t="shared" si="39"/>
        <v>0</v>
      </c>
      <c r="X50" s="107">
        <f t="shared" si="39"/>
        <v>0</v>
      </c>
      <c r="Y50" s="76">
        <f t="shared" si="40"/>
        <v>0</v>
      </c>
      <c r="Z50" s="77" t="str">
        <f t="shared" si="41"/>
        <v/>
      </c>
      <c r="AA50" s="102">
        <f t="shared" si="42"/>
        <v>0</v>
      </c>
      <c r="AB50" s="107">
        <f t="shared" si="43"/>
        <v>0</v>
      </c>
      <c r="AC50" s="76">
        <f t="shared" si="44"/>
        <v>0</v>
      </c>
      <c r="AD50" s="77" t="str">
        <f t="shared" si="45"/>
        <v/>
      </c>
      <c r="AE50" s="102">
        <f t="shared" si="51"/>
        <v>0</v>
      </c>
      <c r="AF50" s="107">
        <f t="shared" si="51"/>
        <v>0</v>
      </c>
      <c r="AG50" s="76">
        <f t="shared" si="46"/>
        <v>0</v>
      </c>
      <c r="AH50" s="77" t="str">
        <f t="shared" si="47"/>
        <v/>
      </c>
      <c r="AI50" s="102">
        <f t="shared" si="52"/>
        <v>0</v>
      </c>
      <c r="AJ50" s="107">
        <f t="shared" si="48"/>
        <v>0</v>
      </c>
      <c r="AK50" s="76">
        <f t="shared" si="49"/>
        <v>0</v>
      </c>
      <c r="AL50" s="78" t="str">
        <f t="shared" si="50"/>
        <v/>
      </c>
    </row>
    <row r="51" spans="1:38" x14ac:dyDescent="0.45">
      <c r="A51" s="7"/>
      <c r="B51" s="72" t="s">
        <v>19</v>
      </c>
      <c r="C51" s="102">
        <f t="shared" si="20"/>
        <v>0</v>
      </c>
      <c r="D51" s="107">
        <f t="shared" si="20"/>
        <v>0</v>
      </c>
      <c r="E51" s="76">
        <f t="shared" si="21"/>
        <v>0</v>
      </c>
      <c r="F51" s="77" t="str">
        <f t="shared" si="22"/>
        <v/>
      </c>
      <c r="G51" s="102">
        <f t="shared" si="23"/>
        <v>0</v>
      </c>
      <c r="H51" s="107">
        <f t="shared" si="24"/>
        <v>0</v>
      </c>
      <c r="I51" s="76">
        <f t="shared" si="25"/>
        <v>0</v>
      </c>
      <c r="J51" s="77" t="str">
        <f t="shared" si="26"/>
        <v/>
      </c>
      <c r="K51" s="102">
        <f t="shared" si="27"/>
        <v>0</v>
      </c>
      <c r="L51" s="107">
        <f t="shared" si="28"/>
        <v>0</v>
      </c>
      <c r="M51" s="76">
        <f t="shared" si="29"/>
        <v>0</v>
      </c>
      <c r="N51" s="77" t="str">
        <f t="shared" si="30"/>
        <v/>
      </c>
      <c r="O51" s="102">
        <f t="shared" si="31"/>
        <v>0</v>
      </c>
      <c r="P51" s="107">
        <f t="shared" si="32"/>
        <v>0</v>
      </c>
      <c r="Q51" s="76">
        <f t="shared" si="33"/>
        <v>0</v>
      </c>
      <c r="R51" s="77" t="str">
        <f t="shared" si="34"/>
        <v/>
      </c>
      <c r="S51" s="102">
        <f t="shared" si="35"/>
        <v>0</v>
      </c>
      <c r="T51" s="107">
        <f t="shared" si="36"/>
        <v>0</v>
      </c>
      <c r="U51" s="76">
        <f t="shared" si="37"/>
        <v>0</v>
      </c>
      <c r="V51" s="77" t="str">
        <f t="shared" si="38"/>
        <v/>
      </c>
      <c r="W51" s="102">
        <f t="shared" si="39"/>
        <v>0</v>
      </c>
      <c r="X51" s="107">
        <f t="shared" si="39"/>
        <v>0</v>
      </c>
      <c r="Y51" s="76">
        <f t="shared" si="40"/>
        <v>0</v>
      </c>
      <c r="Z51" s="77" t="str">
        <f t="shared" si="41"/>
        <v/>
      </c>
      <c r="AA51" s="102">
        <f t="shared" si="42"/>
        <v>0</v>
      </c>
      <c r="AB51" s="107">
        <f t="shared" si="43"/>
        <v>0</v>
      </c>
      <c r="AC51" s="76">
        <f t="shared" si="44"/>
        <v>0</v>
      </c>
      <c r="AD51" s="77" t="str">
        <f t="shared" si="45"/>
        <v/>
      </c>
      <c r="AE51" s="102">
        <f t="shared" si="51"/>
        <v>0</v>
      </c>
      <c r="AF51" s="107">
        <f t="shared" si="51"/>
        <v>0</v>
      </c>
      <c r="AG51" s="76">
        <f t="shared" si="46"/>
        <v>0</v>
      </c>
      <c r="AH51" s="77" t="str">
        <f t="shared" si="47"/>
        <v/>
      </c>
      <c r="AI51" s="102">
        <f t="shared" si="52"/>
        <v>0</v>
      </c>
      <c r="AJ51" s="107">
        <f t="shared" si="48"/>
        <v>0</v>
      </c>
      <c r="AK51" s="76">
        <f t="shared" si="49"/>
        <v>0</v>
      </c>
      <c r="AL51" s="78" t="str">
        <f t="shared" si="50"/>
        <v/>
      </c>
    </row>
    <row r="52" spans="1:38" x14ac:dyDescent="0.45">
      <c r="A52" s="7"/>
      <c r="B52" s="72" t="s">
        <v>20</v>
      </c>
      <c r="C52" s="102">
        <f t="shared" si="20"/>
        <v>0</v>
      </c>
      <c r="D52" s="107">
        <f t="shared" si="20"/>
        <v>0</v>
      </c>
      <c r="E52" s="76">
        <f t="shared" si="21"/>
        <v>0</v>
      </c>
      <c r="F52" s="77" t="str">
        <f t="shared" si="22"/>
        <v/>
      </c>
      <c r="G52" s="102">
        <f t="shared" si="23"/>
        <v>0</v>
      </c>
      <c r="H52" s="107">
        <f t="shared" si="24"/>
        <v>0</v>
      </c>
      <c r="I52" s="76">
        <f t="shared" si="25"/>
        <v>0</v>
      </c>
      <c r="J52" s="77" t="str">
        <f t="shared" si="26"/>
        <v/>
      </c>
      <c r="K52" s="102">
        <f t="shared" si="27"/>
        <v>0</v>
      </c>
      <c r="L52" s="107">
        <f t="shared" si="28"/>
        <v>0</v>
      </c>
      <c r="M52" s="76">
        <f t="shared" si="29"/>
        <v>0</v>
      </c>
      <c r="N52" s="77" t="str">
        <f t="shared" si="30"/>
        <v/>
      </c>
      <c r="O52" s="102">
        <f t="shared" si="31"/>
        <v>0</v>
      </c>
      <c r="P52" s="107">
        <f t="shared" si="32"/>
        <v>0</v>
      </c>
      <c r="Q52" s="76">
        <f t="shared" si="33"/>
        <v>0</v>
      </c>
      <c r="R52" s="77" t="str">
        <f t="shared" si="34"/>
        <v/>
      </c>
      <c r="S52" s="102">
        <f t="shared" si="35"/>
        <v>0</v>
      </c>
      <c r="T52" s="107">
        <f t="shared" si="36"/>
        <v>0</v>
      </c>
      <c r="U52" s="76">
        <f t="shared" si="37"/>
        <v>0</v>
      </c>
      <c r="V52" s="77" t="str">
        <f t="shared" si="38"/>
        <v/>
      </c>
      <c r="W52" s="102">
        <f t="shared" si="39"/>
        <v>0</v>
      </c>
      <c r="X52" s="107">
        <f t="shared" si="39"/>
        <v>0</v>
      </c>
      <c r="Y52" s="76">
        <f t="shared" si="40"/>
        <v>0</v>
      </c>
      <c r="Z52" s="77" t="str">
        <f t="shared" si="41"/>
        <v/>
      </c>
      <c r="AA52" s="102">
        <f t="shared" si="42"/>
        <v>0</v>
      </c>
      <c r="AB52" s="107">
        <f t="shared" si="43"/>
        <v>0</v>
      </c>
      <c r="AC52" s="76">
        <f t="shared" si="44"/>
        <v>0</v>
      </c>
      <c r="AD52" s="77" t="str">
        <f t="shared" si="45"/>
        <v/>
      </c>
      <c r="AE52" s="102">
        <f t="shared" si="51"/>
        <v>0</v>
      </c>
      <c r="AF52" s="107">
        <f t="shared" si="51"/>
        <v>0</v>
      </c>
      <c r="AG52" s="76">
        <f t="shared" si="46"/>
        <v>0</v>
      </c>
      <c r="AH52" s="77" t="str">
        <f t="shared" si="47"/>
        <v/>
      </c>
      <c r="AI52" s="102">
        <f t="shared" si="52"/>
        <v>0</v>
      </c>
      <c r="AJ52" s="107">
        <f t="shared" si="48"/>
        <v>0</v>
      </c>
      <c r="AK52" s="76">
        <f t="shared" si="49"/>
        <v>0</v>
      </c>
      <c r="AL52" s="78" t="str">
        <f t="shared" si="50"/>
        <v/>
      </c>
    </row>
    <row r="53" spans="1:38" x14ac:dyDescent="0.45">
      <c r="A53" s="7"/>
      <c r="B53" s="72" t="s">
        <v>21</v>
      </c>
      <c r="C53" s="102">
        <f t="shared" si="20"/>
        <v>0</v>
      </c>
      <c r="D53" s="107">
        <f t="shared" si="20"/>
        <v>0</v>
      </c>
      <c r="E53" s="76">
        <f t="shared" si="21"/>
        <v>0</v>
      </c>
      <c r="F53" s="77" t="str">
        <f t="shared" si="22"/>
        <v/>
      </c>
      <c r="G53" s="102">
        <f t="shared" si="23"/>
        <v>0</v>
      </c>
      <c r="H53" s="107">
        <f t="shared" si="24"/>
        <v>0</v>
      </c>
      <c r="I53" s="76">
        <f t="shared" si="25"/>
        <v>0</v>
      </c>
      <c r="J53" s="77" t="str">
        <f t="shared" si="26"/>
        <v/>
      </c>
      <c r="K53" s="102">
        <f t="shared" si="27"/>
        <v>0</v>
      </c>
      <c r="L53" s="107">
        <f t="shared" si="28"/>
        <v>0</v>
      </c>
      <c r="M53" s="76">
        <f t="shared" si="29"/>
        <v>0</v>
      </c>
      <c r="N53" s="77" t="str">
        <f t="shared" si="30"/>
        <v/>
      </c>
      <c r="O53" s="102">
        <f t="shared" si="31"/>
        <v>0</v>
      </c>
      <c r="P53" s="107">
        <f t="shared" si="32"/>
        <v>0</v>
      </c>
      <c r="Q53" s="76">
        <f t="shared" si="33"/>
        <v>0</v>
      </c>
      <c r="R53" s="77" t="str">
        <f t="shared" si="34"/>
        <v/>
      </c>
      <c r="S53" s="102">
        <f t="shared" si="35"/>
        <v>0</v>
      </c>
      <c r="T53" s="107">
        <f t="shared" si="36"/>
        <v>0</v>
      </c>
      <c r="U53" s="76">
        <f t="shared" si="37"/>
        <v>0</v>
      </c>
      <c r="V53" s="77" t="str">
        <f t="shared" si="38"/>
        <v/>
      </c>
      <c r="W53" s="102">
        <f t="shared" si="39"/>
        <v>0</v>
      </c>
      <c r="X53" s="107">
        <f t="shared" si="39"/>
        <v>0</v>
      </c>
      <c r="Y53" s="76">
        <f t="shared" si="40"/>
        <v>0</v>
      </c>
      <c r="Z53" s="77" t="str">
        <f t="shared" si="41"/>
        <v/>
      </c>
      <c r="AA53" s="102">
        <f t="shared" si="42"/>
        <v>0</v>
      </c>
      <c r="AB53" s="107">
        <f t="shared" si="43"/>
        <v>0</v>
      </c>
      <c r="AC53" s="76">
        <f t="shared" si="44"/>
        <v>0</v>
      </c>
      <c r="AD53" s="77" t="str">
        <f t="shared" si="45"/>
        <v/>
      </c>
      <c r="AE53" s="102">
        <f t="shared" si="51"/>
        <v>0</v>
      </c>
      <c r="AF53" s="107">
        <f t="shared" si="51"/>
        <v>0</v>
      </c>
      <c r="AG53" s="76">
        <f t="shared" si="46"/>
        <v>0</v>
      </c>
      <c r="AH53" s="77" t="str">
        <f t="shared" si="47"/>
        <v/>
      </c>
      <c r="AI53" s="102">
        <f t="shared" si="52"/>
        <v>0</v>
      </c>
      <c r="AJ53" s="107">
        <f t="shared" si="48"/>
        <v>0</v>
      </c>
      <c r="AK53" s="76">
        <f t="shared" si="49"/>
        <v>0</v>
      </c>
      <c r="AL53" s="78" t="str">
        <f t="shared" si="50"/>
        <v/>
      </c>
    </row>
    <row r="54" spans="1:38" x14ac:dyDescent="0.45">
      <c r="A54" s="7"/>
      <c r="B54" s="72" t="s">
        <v>59</v>
      </c>
      <c r="C54" s="102">
        <f t="shared" si="20"/>
        <v>0</v>
      </c>
      <c r="D54" s="107">
        <f t="shared" si="20"/>
        <v>0</v>
      </c>
      <c r="E54" s="76">
        <f t="shared" si="21"/>
        <v>0</v>
      </c>
      <c r="F54" s="77" t="str">
        <f t="shared" si="22"/>
        <v/>
      </c>
      <c r="G54" s="102">
        <f t="shared" si="23"/>
        <v>0</v>
      </c>
      <c r="H54" s="107">
        <f t="shared" si="24"/>
        <v>0</v>
      </c>
      <c r="I54" s="76">
        <f t="shared" si="25"/>
        <v>0</v>
      </c>
      <c r="J54" s="77" t="str">
        <f t="shared" si="26"/>
        <v/>
      </c>
      <c r="K54" s="102">
        <f t="shared" si="27"/>
        <v>0</v>
      </c>
      <c r="L54" s="107">
        <f t="shared" si="28"/>
        <v>0</v>
      </c>
      <c r="M54" s="76">
        <f t="shared" si="29"/>
        <v>0</v>
      </c>
      <c r="N54" s="77" t="str">
        <f t="shared" si="30"/>
        <v/>
      </c>
      <c r="O54" s="102">
        <f t="shared" si="31"/>
        <v>0</v>
      </c>
      <c r="P54" s="107">
        <f t="shared" si="32"/>
        <v>0</v>
      </c>
      <c r="Q54" s="76">
        <f t="shared" si="33"/>
        <v>0</v>
      </c>
      <c r="R54" s="77" t="str">
        <f t="shared" si="34"/>
        <v/>
      </c>
      <c r="S54" s="102">
        <f t="shared" si="35"/>
        <v>0</v>
      </c>
      <c r="T54" s="107">
        <f t="shared" si="36"/>
        <v>0</v>
      </c>
      <c r="U54" s="76">
        <f t="shared" si="37"/>
        <v>0</v>
      </c>
      <c r="V54" s="77" t="str">
        <f t="shared" si="38"/>
        <v/>
      </c>
      <c r="W54" s="102">
        <f t="shared" si="39"/>
        <v>0</v>
      </c>
      <c r="X54" s="107">
        <f t="shared" si="39"/>
        <v>0</v>
      </c>
      <c r="Y54" s="76">
        <f t="shared" si="40"/>
        <v>0</v>
      </c>
      <c r="Z54" s="77" t="str">
        <f t="shared" si="41"/>
        <v/>
      </c>
      <c r="AA54" s="102">
        <f t="shared" si="42"/>
        <v>0</v>
      </c>
      <c r="AB54" s="107">
        <f t="shared" si="43"/>
        <v>0</v>
      </c>
      <c r="AC54" s="76">
        <f t="shared" si="44"/>
        <v>0</v>
      </c>
      <c r="AD54" s="77" t="str">
        <f t="shared" si="45"/>
        <v/>
      </c>
      <c r="AE54" s="102">
        <f t="shared" si="51"/>
        <v>0</v>
      </c>
      <c r="AF54" s="107">
        <f t="shared" si="51"/>
        <v>0</v>
      </c>
      <c r="AG54" s="76">
        <f t="shared" si="46"/>
        <v>0</v>
      </c>
      <c r="AH54" s="77" t="str">
        <f t="shared" si="47"/>
        <v/>
      </c>
      <c r="AI54" s="102">
        <f t="shared" si="52"/>
        <v>0</v>
      </c>
      <c r="AJ54" s="107">
        <f t="shared" si="48"/>
        <v>0</v>
      </c>
      <c r="AK54" s="76">
        <f t="shared" si="49"/>
        <v>0</v>
      </c>
      <c r="AL54" s="78" t="str">
        <f t="shared" si="50"/>
        <v/>
      </c>
    </row>
    <row r="55" spans="1:38" x14ac:dyDescent="0.45">
      <c r="A55" s="7"/>
      <c r="B55" s="72" t="s">
        <v>22</v>
      </c>
      <c r="C55" s="102">
        <f t="shared" si="20"/>
        <v>0</v>
      </c>
      <c r="D55" s="107">
        <f t="shared" si="20"/>
        <v>0</v>
      </c>
      <c r="E55" s="76">
        <f t="shared" si="21"/>
        <v>0</v>
      </c>
      <c r="F55" s="77" t="str">
        <f t="shared" si="22"/>
        <v/>
      </c>
      <c r="G55" s="102">
        <f t="shared" si="23"/>
        <v>0</v>
      </c>
      <c r="H55" s="107">
        <f t="shared" si="24"/>
        <v>0</v>
      </c>
      <c r="I55" s="76">
        <f t="shared" si="25"/>
        <v>0</v>
      </c>
      <c r="J55" s="77" t="str">
        <f t="shared" si="26"/>
        <v/>
      </c>
      <c r="K55" s="102">
        <f t="shared" si="27"/>
        <v>0</v>
      </c>
      <c r="L55" s="107">
        <f t="shared" si="28"/>
        <v>0</v>
      </c>
      <c r="M55" s="76">
        <f t="shared" si="29"/>
        <v>0</v>
      </c>
      <c r="N55" s="77" t="str">
        <f t="shared" si="30"/>
        <v/>
      </c>
      <c r="O55" s="102">
        <f t="shared" si="31"/>
        <v>0</v>
      </c>
      <c r="P55" s="107">
        <f t="shared" si="32"/>
        <v>0</v>
      </c>
      <c r="Q55" s="76">
        <f t="shared" si="33"/>
        <v>0</v>
      </c>
      <c r="R55" s="77" t="str">
        <f t="shared" si="34"/>
        <v/>
      </c>
      <c r="S55" s="102">
        <f t="shared" si="35"/>
        <v>0</v>
      </c>
      <c r="T55" s="107">
        <f t="shared" si="36"/>
        <v>0</v>
      </c>
      <c r="U55" s="76">
        <f t="shared" si="37"/>
        <v>0</v>
      </c>
      <c r="V55" s="77" t="str">
        <f t="shared" si="38"/>
        <v/>
      </c>
      <c r="W55" s="102">
        <f t="shared" si="39"/>
        <v>0</v>
      </c>
      <c r="X55" s="107">
        <f t="shared" si="39"/>
        <v>0</v>
      </c>
      <c r="Y55" s="76">
        <f t="shared" si="40"/>
        <v>0</v>
      </c>
      <c r="Z55" s="77" t="str">
        <f t="shared" si="41"/>
        <v/>
      </c>
      <c r="AA55" s="102">
        <f t="shared" si="42"/>
        <v>0</v>
      </c>
      <c r="AB55" s="107">
        <f t="shared" si="43"/>
        <v>0</v>
      </c>
      <c r="AC55" s="76">
        <f t="shared" si="44"/>
        <v>0</v>
      </c>
      <c r="AD55" s="77" t="str">
        <f t="shared" si="45"/>
        <v/>
      </c>
      <c r="AE55" s="102">
        <f t="shared" si="51"/>
        <v>0</v>
      </c>
      <c r="AF55" s="107">
        <f t="shared" si="51"/>
        <v>0</v>
      </c>
      <c r="AG55" s="76">
        <f t="shared" si="46"/>
        <v>0</v>
      </c>
      <c r="AH55" s="77" t="str">
        <f t="shared" si="47"/>
        <v/>
      </c>
      <c r="AI55" s="102">
        <f t="shared" si="52"/>
        <v>0</v>
      </c>
      <c r="AJ55" s="107">
        <f t="shared" si="48"/>
        <v>0</v>
      </c>
      <c r="AK55" s="76">
        <f t="shared" si="49"/>
        <v>0</v>
      </c>
      <c r="AL55" s="78" t="str">
        <f t="shared" si="50"/>
        <v/>
      </c>
    </row>
    <row r="56" spans="1:38" x14ac:dyDescent="0.45">
      <c r="A56" s="7"/>
      <c r="B56" s="72" t="s">
        <v>23</v>
      </c>
      <c r="C56" s="102">
        <f t="shared" si="20"/>
        <v>0</v>
      </c>
      <c r="D56" s="107">
        <f t="shared" si="20"/>
        <v>0</v>
      </c>
      <c r="E56" s="76">
        <f t="shared" si="21"/>
        <v>0</v>
      </c>
      <c r="F56" s="77" t="str">
        <f t="shared" si="22"/>
        <v/>
      </c>
      <c r="G56" s="102">
        <f t="shared" si="23"/>
        <v>0</v>
      </c>
      <c r="H56" s="107">
        <f t="shared" si="24"/>
        <v>0</v>
      </c>
      <c r="I56" s="76">
        <f t="shared" si="25"/>
        <v>0</v>
      </c>
      <c r="J56" s="77" t="str">
        <f t="shared" si="26"/>
        <v/>
      </c>
      <c r="K56" s="102">
        <f t="shared" si="27"/>
        <v>0</v>
      </c>
      <c r="L56" s="107">
        <f t="shared" si="28"/>
        <v>0</v>
      </c>
      <c r="M56" s="76">
        <f t="shared" si="29"/>
        <v>0</v>
      </c>
      <c r="N56" s="77" t="str">
        <f t="shared" si="30"/>
        <v/>
      </c>
      <c r="O56" s="102">
        <f t="shared" si="31"/>
        <v>0</v>
      </c>
      <c r="P56" s="107">
        <f t="shared" si="32"/>
        <v>0</v>
      </c>
      <c r="Q56" s="76">
        <f t="shared" si="33"/>
        <v>0</v>
      </c>
      <c r="R56" s="77" t="str">
        <f t="shared" si="34"/>
        <v/>
      </c>
      <c r="S56" s="102">
        <f t="shared" si="35"/>
        <v>0</v>
      </c>
      <c r="T56" s="107">
        <f t="shared" si="36"/>
        <v>0</v>
      </c>
      <c r="U56" s="76">
        <f t="shared" si="37"/>
        <v>0</v>
      </c>
      <c r="V56" s="77" t="str">
        <f t="shared" si="38"/>
        <v/>
      </c>
      <c r="W56" s="102">
        <f t="shared" si="39"/>
        <v>0</v>
      </c>
      <c r="X56" s="107">
        <f t="shared" si="39"/>
        <v>0</v>
      </c>
      <c r="Y56" s="76">
        <f t="shared" si="40"/>
        <v>0</v>
      </c>
      <c r="Z56" s="77" t="str">
        <f t="shared" si="41"/>
        <v/>
      </c>
      <c r="AA56" s="102">
        <f t="shared" si="42"/>
        <v>0</v>
      </c>
      <c r="AB56" s="107">
        <f t="shared" si="43"/>
        <v>0</v>
      </c>
      <c r="AC56" s="76">
        <f t="shared" si="44"/>
        <v>0</v>
      </c>
      <c r="AD56" s="77" t="str">
        <f t="shared" si="45"/>
        <v/>
      </c>
      <c r="AE56" s="102">
        <f t="shared" si="51"/>
        <v>0</v>
      </c>
      <c r="AF56" s="107">
        <f t="shared" si="51"/>
        <v>0</v>
      </c>
      <c r="AG56" s="76">
        <f t="shared" si="46"/>
        <v>0</v>
      </c>
      <c r="AH56" s="77" t="str">
        <f t="shared" si="47"/>
        <v/>
      </c>
      <c r="AI56" s="102">
        <f t="shared" si="52"/>
        <v>0</v>
      </c>
      <c r="AJ56" s="107">
        <f t="shared" si="48"/>
        <v>0</v>
      </c>
      <c r="AK56" s="76">
        <f t="shared" si="49"/>
        <v>0</v>
      </c>
      <c r="AL56" s="78" t="str">
        <f t="shared" si="50"/>
        <v/>
      </c>
    </row>
    <row r="57" spans="1:38" x14ac:dyDescent="0.45">
      <c r="A57" s="7"/>
      <c r="B57" s="72" t="s">
        <v>24</v>
      </c>
      <c r="C57" s="102">
        <f t="shared" si="20"/>
        <v>0</v>
      </c>
      <c r="D57" s="107">
        <f t="shared" si="20"/>
        <v>0</v>
      </c>
      <c r="E57" s="76">
        <f t="shared" si="21"/>
        <v>0</v>
      </c>
      <c r="F57" s="77" t="str">
        <f t="shared" si="22"/>
        <v/>
      </c>
      <c r="G57" s="102">
        <f t="shared" si="23"/>
        <v>0</v>
      </c>
      <c r="H57" s="107">
        <f t="shared" si="24"/>
        <v>0</v>
      </c>
      <c r="I57" s="76">
        <f t="shared" si="25"/>
        <v>0</v>
      </c>
      <c r="J57" s="77" t="str">
        <f t="shared" si="26"/>
        <v/>
      </c>
      <c r="K57" s="102">
        <f t="shared" si="27"/>
        <v>0</v>
      </c>
      <c r="L57" s="107">
        <f t="shared" si="28"/>
        <v>0</v>
      </c>
      <c r="M57" s="76">
        <f t="shared" si="29"/>
        <v>0</v>
      </c>
      <c r="N57" s="77" t="str">
        <f t="shared" si="30"/>
        <v/>
      </c>
      <c r="O57" s="102">
        <f t="shared" si="31"/>
        <v>0</v>
      </c>
      <c r="P57" s="107">
        <f t="shared" si="32"/>
        <v>0</v>
      </c>
      <c r="Q57" s="76">
        <f t="shared" si="33"/>
        <v>0</v>
      </c>
      <c r="R57" s="77" t="str">
        <f t="shared" si="34"/>
        <v/>
      </c>
      <c r="S57" s="102">
        <f t="shared" si="35"/>
        <v>0</v>
      </c>
      <c r="T57" s="107">
        <f t="shared" si="36"/>
        <v>0</v>
      </c>
      <c r="U57" s="76">
        <f t="shared" si="37"/>
        <v>0</v>
      </c>
      <c r="V57" s="77" t="str">
        <f t="shared" si="38"/>
        <v/>
      </c>
      <c r="W57" s="102">
        <f t="shared" si="39"/>
        <v>0</v>
      </c>
      <c r="X57" s="107">
        <f t="shared" si="39"/>
        <v>0</v>
      </c>
      <c r="Y57" s="76">
        <f t="shared" si="40"/>
        <v>0</v>
      </c>
      <c r="Z57" s="77" t="str">
        <f t="shared" si="41"/>
        <v/>
      </c>
      <c r="AA57" s="102">
        <f t="shared" si="42"/>
        <v>0</v>
      </c>
      <c r="AB57" s="107">
        <f t="shared" si="43"/>
        <v>0</v>
      </c>
      <c r="AC57" s="76">
        <f t="shared" si="44"/>
        <v>0</v>
      </c>
      <c r="AD57" s="77" t="str">
        <f t="shared" si="45"/>
        <v/>
      </c>
      <c r="AE57" s="102">
        <f t="shared" si="51"/>
        <v>0</v>
      </c>
      <c r="AF57" s="107">
        <f t="shared" si="51"/>
        <v>0</v>
      </c>
      <c r="AG57" s="76">
        <f t="shared" si="46"/>
        <v>0</v>
      </c>
      <c r="AH57" s="77" t="str">
        <f t="shared" si="47"/>
        <v/>
      </c>
      <c r="AI57" s="102">
        <f t="shared" si="52"/>
        <v>0</v>
      </c>
      <c r="AJ57" s="107">
        <f t="shared" si="48"/>
        <v>0</v>
      </c>
      <c r="AK57" s="76">
        <f t="shared" si="49"/>
        <v>0</v>
      </c>
      <c r="AL57" s="78" t="str">
        <f t="shared" si="50"/>
        <v/>
      </c>
    </row>
    <row r="58" spans="1:38" x14ac:dyDescent="0.45">
      <c r="A58" s="7"/>
      <c r="B58" s="72" t="s">
        <v>25</v>
      </c>
      <c r="C58" s="102">
        <f t="shared" si="20"/>
        <v>0</v>
      </c>
      <c r="D58" s="107">
        <f t="shared" si="20"/>
        <v>0</v>
      </c>
      <c r="E58" s="76">
        <f t="shared" si="21"/>
        <v>0</v>
      </c>
      <c r="F58" s="77" t="str">
        <f t="shared" si="22"/>
        <v/>
      </c>
      <c r="G58" s="102">
        <f t="shared" si="23"/>
        <v>0</v>
      </c>
      <c r="H58" s="107">
        <f t="shared" si="24"/>
        <v>0</v>
      </c>
      <c r="I58" s="76">
        <f t="shared" si="25"/>
        <v>0</v>
      </c>
      <c r="J58" s="77" t="str">
        <f t="shared" si="26"/>
        <v/>
      </c>
      <c r="K58" s="102">
        <f t="shared" si="27"/>
        <v>0</v>
      </c>
      <c r="L58" s="107">
        <f t="shared" si="28"/>
        <v>0</v>
      </c>
      <c r="M58" s="76">
        <f t="shared" si="29"/>
        <v>0</v>
      </c>
      <c r="N58" s="77" t="str">
        <f t="shared" si="30"/>
        <v/>
      </c>
      <c r="O58" s="102">
        <f t="shared" si="31"/>
        <v>0</v>
      </c>
      <c r="P58" s="107">
        <f t="shared" si="32"/>
        <v>0</v>
      </c>
      <c r="Q58" s="76">
        <f t="shared" si="33"/>
        <v>0</v>
      </c>
      <c r="R58" s="77" t="str">
        <f t="shared" si="34"/>
        <v/>
      </c>
      <c r="S58" s="102">
        <f t="shared" si="35"/>
        <v>0</v>
      </c>
      <c r="T58" s="107">
        <f t="shared" si="36"/>
        <v>0</v>
      </c>
      <c r="U58" s="76">
        <f t="shared" si="37"/>
        <v>0</v>
      </c>
      <c r="V58" s="77" t="str">
        <f t="shared" si="38"/>
        <v/>
      </c>
      <c r="W58" s="102">
        <f t="shared" si="39"/>
        <v>0</v>
      </c>
      <c r="X58" s="107">
        <f t="shared" si="39"/>
        <v>0</v>
      </c>
      <c r="Y58" s="76">
        <f t="shared" si="40"/>
        <v>0</v>
      </c>
      <c r="Z58" s="77" t="str">
        <f t="shared" si="41"/>
        <v/>
      </c>
      <c r="AA58" s="102">
        <f t="shared" si="42"/>
        <v>0</v>
      </c>
      <c r="AB58" s="107">
        <f t="shared" si="43"/>
        <v>0</v>
      </c>
      <c r="AC58" s="76">
        <f t="shared" si="44"/>
        <v>0</v>
      </c>
      <c r="AD58" s="77" t="str">
        <f t="shared" si="45"/>
        <v/>
      </c>
      <c r="AE58" s="102">
        <f t="shared" si="51"/>
        <v>0</v>
      </c>
      <c r="AF58" s="107">
        <f t="shared" si="51"/>
        <v>0</v>
      </c>
      <c r="AG58" s="76">
        <f t="shared" si="46"/>
        <v>0</v>
      </c>
      <c r="AH58" s="77" t="str">
        <f t="shared" si="47"/>
        <v/>
      </c>
      <c r="AI58" s="102">
        <f t="shared" si="52"/>
        <v>0</v>
      </c>
      <c r="AJ58" s="107">
        <f t="shared" si="48"/>
        <v>0</v>
      </c>
      <c r="AK58" s="76">
        <f t="shared" si="49"/>
        <v>0</v>
      </c>
      <c r="AL58" s="78" t="str">
        <f t="shared" si="50"/>
        <v/>
      </c>
    </row>
    <row r="59" spans="1:38" ht="14.25" thickBot="1" x14ac:dyDescent="0.5">
      <c r="A59" s="7"/>
      <c r="B59" s="72" t="s">
        <v>26</v>
      </c>
      <c r="C59" s="102">
        <f t="shared" si="20"/>
        <v>0</v>
      </c>
      <c r="D59" s="107">
        <f t="shared" si="20"/>
        <v>0</v>
      </c>
      <c r="E59" s="76">
        <f t="shared" si="21"/>
        <v>0</v>
      </c>
      <c r="F59" s="77" t="str">
        <f t="shared" si="22"/>
        <v/>
      </c>
      <c r="G59" s="102">
        <f t="shared" si="23"/>
        <v>0</v>
      </c>
      <c r="H59" s="107">
        <f t="shared" si="24"/>
        <v>0</v>
      </c>
      <c r="I59" s="76">
        <f t="shared" si="25"/>
        <v>0</v>
      </c>
      <c r="J59" s="77" t="str">
        <f t="shared" si="26"/>
        <v/>
      </c>
      <c r="K59" s="102">
        <f t="shared" si="27"/>
        <v>0</v>
      </c>
      <c r="L59" s="107">
        <f t="shared" si="28"/>
        <v>0</v>
      </c>
      <c r="M59" s="76">
        <f t="shared" si="29"/>
        <v>0</v>
      </c>
      <c r="N59" s="77" t="str">
        <f t="shared" si="30"/>
        <v/>
      </c>
      <c r="O59" s="102">
        <f t="shared" si="31"/>
        <v>0</v>
      </c>
      <c r="P59" s="107">
        <f t="shared" si="32"/>
        <v>0</v>
      </c>
      <c r="Q59" s="76">
        <f t="shared" si="33"/>
        <v>0</v>
      </c>
      <c r="R59" s="77" t="str">
        <f t="shared" si="34"/>
        <v/>
      </c>
      <c r="S59" s="102">
        <f t="shared" si="35"/>
        <v>0</v>
      </c>
      <c r="T59" s="107">
        <f t="shared" si="36"/>
        <v>0</v>
      </c>
      <c r="U59" s="76">
        <f t="shared" si="37"/>
        <v>0</v>
      </c>
      <c r="V59" s="77" t="str">
        <f t="shared" si="38"/>
        <v/>
      </c>
      <c r="W59" s="102">
        <f t="shared" si="39"/>
        <v>0</v>
      </c>
      <c r="X59" s="107">
        <f t="shared" si="39"/>
        <v>0</v>
      </c>
      <c r="Y59" s="76">
        <f t="shared" si="40"/>
        <v>0</v>
      </c>
      <c r="Z59" s="77" t="str">
        <f t="shared" si="41"/>
        <v/>
      </c>
      <c r="AA59" s="102">
        <f t="shared" si="42"/>
        <v>0</v>
      </c>
      <c r="AB59" s="107">
        <f t="shared" si="43"/>
        <v>0</v>
      </c>
      <c r="AC59" s="76">
        <f t="shared" si="44"/>
        <v>0</v>
      </c>
      <c r="AD59" s="77" t="str">
        <f t="shared" si="45"/>
        <v/>
      </c>
      <c r="AE59" s="102">
        <f t="shared" si="51"/>
        <v>0</v>
      </c>
      <c r="AF59" s="107">
        <f t="shared" si="51"/>
        <v>0</v>
      </c>
      <c r="AG59" s="76">
        <f t="shared" si="46"/>
        <v>0</v>
      </c>
      <c r="AH59" s="77" t="str">
        <f t="shared" si="47"/>
        <v/>
      </c>
      <c r="AI59" s="102">
        <f t="shared" si="52"/>
        <v>0</v>
      </c>
      <c r="AJ59" s="107">
        <f t="shared" si="48"/>
        <v>0</v>
      </c>
      <c r="AK59" s="76">
        <f t="shared" si="49"/>
        <v>0</v>
      </c>
      <c r="AL59" s="78" t="str">
        <f t="shared" si="50"/>
        <v/>
      </c>
    </row>
    <row r="60" spans="1:38" ht="6" customHeight="1" thickTop="1" thickBot="1" x14ac:dyDescent="0.5">
      <c r="B60" s="104"/>
      <c r="C60" s="80"/>
      <c r="D60" s="80"/>
      <c r="E60" s="80"/>
      <c r="F60" s="84"/>
      <c r="G60" s="80"/>
      <c r="H60" s="80"/>
      <c r="I60" s="80"/>
      <c r="J60" s="84"/>
      <c r="K60" s="80"/>
      <c r="L60" s="80"/>
      <c r="M60" s="80"/>
      <c r="N60" s="84"/>
      <c r="O60" s="80"/>
      <c r="P60" s="80"/>
      <c r="Q60" s="80"/>
      <c r="R60" s="84"/>
      <c r="S60" s="80"/>
      <c r="T60" s="80"/>
      <c r="U60" s="80"/>
      <c r="V60" s="84"/>
      <c r="W60" s="80"/>
      <c r="X60" s="80"/>
      <c r="Y60" s="80"/>
      <c r="Z60" s="84"/>
      <c r="AA60" s="80"/>
      <c r="AB60" s="80"/>
      <c r="AC60" s="80"/>
      <c r="AD60" s="84"/>
      <c r="AE60" s="80"/>
      <c r="AF60" s="80"/>
      <c r="AG60" s="80"/>
      <c r="AH60" s="84"/>
      <c r="AI60" s="80"/>
      <c r="AJ60" s="80"/>
      <c r="AK60" s="80"/>
      <c r="AL60" s="84"/>
    </row>
    <row r="61" spans="1:38" ht="14.65" thickTop="1" thickBot="1" x14ac:dyDescent="0.5">
      <c r="A61" s="7"/>
      <c r="B61" s="88" t="s">
        <v>28</v>
      </c>
      <c r="C61" s="81">
        <f>C27</f>
        <v>0</v>
      </c>
      <c r="D61" s="89">
        <f>D27</f>
        <v>0</v>
      </c>
      <c r="E61" s="83">
        <f>SUM(E43:E59)</f>
        <v>0</v>
      </c>
      <c r="F61" s="109" t="str">
        <f>IF(OR(C61="",C61=0),"",IFERROR(IF(C61&gt;0,E61/C61,E61/0.01),0))</f>
        <v/>
      </c>
      <c r="G61" s="81">
        <f>C61+G27</f>
        <v>0</v>
      </c>
      <c r="H61" s="89">
        <f>D61+H27</f>
        <v>0</v>
      </c>
      <c r="I61" s="83">
        <f>SUM(I43:I59)</f>
        <v>0</v>
      </c>
      <c r="J61" s="109" t="str">
        <f>IF(OR(G61="",G61=0),"",IFERROR(IF(G61&gt;0,I61/G61,I61/0.01),0))</f>
        <v/>
      </c>
      <c r="K61" s="81">
        <f>G61+K27</f>
        <v>0</v>
      </c>
      <c r="L61" s="89">
        <f>H61+L27</f>
        <v>0</v>
      </c>
      <c r="M61" s="83">
        <f>SUM(M43:M59)</f>
        <v>0</v>
      </c>
      <c r="N61" s="109" t="str">
        <f>IF(OR(K61="",K61=0),"",IFERROR(IF(K61&gt;0,M61/K61,M61/0.01),0))</f>
        <v/>
      </c>
      <c r="O61" s="81">
        <f>K61+O27</f>
        <v>0</v>
      </c>
      <c r="P61" s="89">
        <f>L61+P27</f>
        <v>0</v>
      </c>
      <c r="Q61" s="83">
        <f>SUM(Q43:Q59)</f>
        <v>0</v>
      </c>
      <c r="R61" s="109" t="str">
        <f>IF(OR(O61="",O61=0),"",IFERROR(IF(O61&gt;0,Q61/O61,Q61/0.01),0))</f>
        <v/>
      </c>
      <c r="S61" s="81">
        <f>O61+S27</f>
        <v>0</v>
      </c>
      <c r="T61" s="89">
        <f>P61+T27</f>
        <v>0</v>
      </c>
      <c r="U61" s="83">
        <f>SUM(U43:U59)</f>
        <v>0</v>
      </c>
      <c r="V61" s="109" t="str">
        <f>IF(OR(S61="",S61=0),"",IFERROR(IF(S61&gt;0,U61/S61,U61/0.01),0))</f>
        <v/>
      </c>
      <c r="W61" s="81">
        <f>S61+W27</f>
        <v>0</v>
      </c>
      <c r="X61" s="89">
        <f>T61+X27</f>
        <v>0</v>
      </c>
      <c r="Y61" s="83">
        <f>SUM(Y43:Y59)</f>
        <v>0</v>
      </c>
      <c r="Z61" s="109" t="str">
        <f>IF(OR(W61="",W61=0),"",IFERROR(IF(W61&gt;0,Y61/W61,Y61/0.01),0))</f>
        <v/>
      </c>
      <c r="AA61" s="81">
        <f>W61+AA27</f>
        <v>0</v>
      </c>
      <c r="AB61" s="89">
        <f>X61+AB27</f>
        <v>0</v>
      </c>
      <c r="AC61" s="83">
        <f>SUM(AC43:AC59)</f>
        <v>0</v>
      </c>
      <c r="AD61" s="109" t="str">
        <f>IF(OR(AA61="",AA61=0),"",IFERROR(IF(AA61&gt;0,AC61/AA61,AC61/0.01),0))</f>
        <v/>
      </c>
      <c r="AE61" s="81">
        <f>AA61+AE27</f>
        <v>0</v>
      </c>
      <c r="AF61" s="89">
        <f>AB61+AF27</f>
        <v>0</v>
      </c>
      <c r="AG61" s="83">
        <f>SUM(AG43:AG59)</f>
        <v>0</v>
      </c>
      <c r="AH61" s="109" t="str">
        <f>IF(OR(AE61="",AE61=0),"",IFERROR(IF(AE61&gt;0,AG61/AE61,AG61/0.01),0))</f>
        <v/>
      </c>
      <c r="AI61" s="81">
        <f>ROUND(AE61,2)</f>
        <v>0</v>
      </c>
      <c r="AJ61" s="89">
        <f>ROUND(AF61,2)</f>
        <v>0</v>
      </c>
      <c r="AK61" s="83">
        <f>SUM(AK43:AK59)</f>
        <v>0</v>
      </c>
      <c r="AL61" s="108" t="str">
        <f>IF(OR(AI61="",AI61=0),"",IFERROR(IF(AI61&gt;0,AK61/AI61,AK61/0.01),0))</f>
        <v/>
      </c>
    </row>
    <row r="62" spans="1:38" ht="6" customHeight="1" thickTop="1" thickBot="1" x14ac:dyDescent="0.5">
      <c r="B62" s="105"/>
      <c r="D62" s="90"/>
      <c r="H62" s="90"/>
      <c r="L62" s="90"/>
      <c r="P62" s="90"/>
      <c r="T62" s="90"/>
      <c r="X62" s="90"/>
      <c r="AB62" s="90"/>
      <c r="AF62" s="90"/>
      <c r="AJ62" s="90"/>
    </row>
    <row r="63" spans="1:38" ht="14.65" thickTop="1" thickBot="1" x14ac:dyDescent="0.5">
      <c r="A63" s="7"/>
      <c r="B63" s="88" t="str">
        <f>LookUp!$C$2</f>
        <v>SDA/Irregularity (grant can be re-used)</v>
      </c>
      <c r="C63" s="91"/>
      <c r="D63" s="92">
        <f>D29</f>
        <v>0</v>
      </c>
      <c r="G63" s="7"/>
      <c r="H63" s="92">
        <f>D63+H29</f>
        <v>0</v>
      </c>
      <c r="K63" s="7"/>
      <c r="L63" s="92">
        <f>H63+L29</f>
        <v>0</v>
      </c>
      <c r="O63" s="7"/>
      <c r="P63" s="92">
        <f>L63+P29</f>
        <v>0</v>
      </c>
      <c r="S63" s="7"/>
      <c r="T63" s="92">
        <f>P63+T29</f>
        <v>0</v>
      </c>
      <c r="W63" s="7"/>
      <c r="X63" s="92">
        <f>T63+X29</f>
        <v>0</v>
      </c>
      <c r="AA63" s="7"/>
      <c r="AB63" s="92">
        <f>X63+AB29</f>
        <v>0</v>
      </c>
      <c r="AE63" s="7"/>
      <c r="AF63" s="92">
        <f>AB63+AF29</f>
        <v>0</v>
      </c>
      <c r="AI63" s="7"/>
      <c r="AJ63" s="92">
        <f>ROUND(AF63,2)</f>
        <v>0</v>
      </c>
    </row>
    <row r="64" spans="1:38" ht="14.65" thickTop="1" thickBot="1" x14ac:dyDescent="0.5">
      <c r="A64" s="7"/>
      <c r="B64" s="88" t="str">
        <f>LookUp!$C$3</f>
        <v>Irregularity (grant reduced by MA)</v>
      </c>
      <c r="C64" s="91"/>
      <c r="D64" s="92">
        <f>D30</f>
        <v>0</v>
      </c>
      <c r="G64" s="7"/>
      <c r="H64" s="92">
        <f>D64+H30</f>
        <v>0</v>
      </c>
      <c r="K64" s="7"/>
      <c r="L64" s="92">
        <f>H64+L30</f>
        <v>0</v>
      </c>
      <c r="O64" s="7"/>
      <c r="P64" s="92">
        <f>L64+P30</f>
        <v>0</v>
      </c>
      <c r="S64" s="7"/>
      <c r="T64" s="92">
        <f>P64+T30</f>
        <v>0</v>
      </c>
      <c r="W64" s="7"/>
      <c r="X64" s="92">
        <f>T64+X30</f>
        <v>0</v>
      </c>
      <c r="AA64" s="7"/>
      <c r="AB64" s="92">
        <f>X64+AB30</f>
        <v>0</v>
      </c>
      <c r="AE64" s="7"/>
      <c r="AF64" s="92">
        <f>AB64+AF30</f>
        <v>0</v>
      </c>
      <c r="AI64" s="7"/>
      <c r="AJ64" s="92">
        <f>ROUND(AF64,2)</f>
        <v>0</v>
      </c>
    </row>
    <row r="65" spans="1:36" ht="6" customHeight="1" thickTop="1" thickBot="1" x14ac:dyDescent="0.5">
      <c r="B65" s="79"/>
      <c r="D65" s="93"/>
      <c r="H65" s="93"/>
      <c r="L65" s="93"/>
      <c r="P65" s="93"/>
      <c r="T65" s="93"/>
      <c r="X65" s="93"/>
      <c r="AB65" s="93"/>
      <c r="AF65" s="93"/>
      <c r="AJ65" s="93"/>
    </row>
    <row r="66" spans="1:36" ht="14.65" thickTop="1" thickBot="1" x14ac:dyDescent="0.5">
      <c r="A66" s="7"/>
      <c r="B66" s="88" t="s">
        <v>84</v>
      </c>
      <c r="C66" s="91"/>
      <c r="D66" s="92">
        <f>D61-SUM(D63:D64)</f>
        <v>0</v>
      </c>
      <c r="G66" s="7"/>
      <c r="H66" s="92">
        <f>H61-SUM(H63:H64)</f>
        <v>0</v>
      </c>
      <c r="K66" s="7"/>
      <c r="L66" s="92">
        <f>L61-SUM(L63:L64)</f>
        <v>0</v>
      </c>
      <c r="O66" s="7"/>
      <c r="P66" s="92">
        <f>P61-SUM(P63:P64)</f>
        <v>0</v>
      </c>
      <c r="S66" s="7"/>
      <c r="T66" s="92">
        <f>T61-SUM(T63:T64)</f>
        <v>0</v>
      </c>
      <c r="W66" s="7"/>
      <c r="X66" s="92">
        <f>X61-SUM(X63:X64)</f>
        <v>0</v>
      </c>
      <c r="AA66" s="7"/>
      <c r="AB66" s="92">
        <f>AB61-SUM(AB63:AB64)</f>
        <v>0</v>
      </c>
      <c r="AE66" s="7"/>
      <c r="AF66" s="92">
        <f>AF61-SUM(AF63:AF64)</f>
        <v>0</v>
      </c>
      <c r="AI66" s="7"/>
      <c r="AJ66" s="92">
        <f>AJ61-SUM(AJ63:AJ64)</f>
        <v>0</v>
      </c>
    </row>
    <row r="67" spans="1:36" ht="6" customHeight="1" thickTop="1" thickBot="1" x14ac:dyDescent="0.5">
      <c r="B67" s="90"/>
      <c r="D67" s="90"/>
      <c r="H67" s="90"/>
      <c r="L67" s="90"/>
      <c r="P67" s="90"/>
      <c r="T67" s="90"/>
      <c r="X67" s="90"/>
      <c r="AB67" s="90"/>
      <c r="AF67" s="90"/>
      <c r="AJ67" s="90"/>
    </row>
    <row r="68" spans="1:36" ht="14.25" thickTop="1" x14ac:dyDescent="0.45">
      <c r="A68" s="7"/>
      <c r="B68" s="94" t="s">
        <v>78</v>
      </c>
      <c r="C68" s="91"/>
      <c r="D68" s="96">
        <f>SUMIF('Front Sheet'!$AB$37:$AB$79,"2016",'Front Sheet'!$E$37:$E$79)</f>
        <v>0</v>
      </c>
      <c r="G68" s="7"/>
      <c r="H68" s="96">
        <f>(SUMIF('Front Sheet'!$AB$37:$AB$79,"2016",'Front Sheet'!$E$37:$E$79))+(SUMIF('Front Sheet'!$AB$37:$AB$79,"2017",'Front Sheet'!$E$37:$E$79))</f>
        <v>0</v>
      </c>
      <c r="K68" s="7"/>
      <c r="L68" s="96">
        <f>(SUMIF('Front Sheet'!$AB$37:$AB$79,"2016",'Front Sheet'!$E$37:$E$79))+(SUMIF('Front Sheet'!$AB$37:$AB$79,"2017",'Front Sheet'!$E$37:$E$79))+(SUMIF('Front Sheet'!$AB$37:$AB$79,"2018",'Front Sheet'!$E$37:$E$79))</f>
        <v>0</v>
      </c>
      <c r="O68" s="7"/>
      <c r="P68" s="96">
        <f>(SUMIF('Front Sheet'!$AB$37:$AB$79,"2016",'Front Sheet'!$E$37:$E$79))+(SUMIF('Front Sheet'!$AB$37:$AB$79,"2017",'Front Sheet'!$E$37:$E$79))+(SUMIF('Front Sheet'!$AB$37:$AB$79,"2018",'Front Sheet'!$E$37:$E$79))+(SUMIF('Front Sheet'!$AB$37:$AB$79,"2019",'Front Sheet'!$E$37:$E$79))</f>
        <v>0</v>
      </c>
      <c r="S68" s="7"/>
      <c r="T68" s="96">
        <f>(SUMIF('Front Sheet'!$AB$37:$AB$79,"2016",'Front Sheet'!$E$37:$E$79))+(SUMIF('Front Sheet'!$AB$37:$AB$79,"2017",'Front Sheet'!$E$37:$E$79))+(SUMIF('Front Sheet'!$AB$37:$AB$79,"2018",'Front Sheet'!$E$37:$E$79))+(SUMIF('Front Sheet'!$AB$37:$AB$79,"2019",'Front Sheet'!$E$37:$E$79))+(SUMIF('Front Sheet'!$AB$37:$AB$79,"2020",'Front Sheet'!$E$37:$E$79))</f>
        <v>0</v>
      </c>
      <c r="W68" s="7"/>
      <c r="X68" s="96">
        <f>(SUMIF('Front Sheet'!$AB$37:$AB$79,"2016",'Front Sheet'!$E$37:$E$79))+(SUMIF('Front Sheet'!$AB$37:$AB$79,"2017",'Front Sheet'!$E$37:$E$79))+(SUMIF('Front Sheet'!$AB$37:$AB$79,"2018",'Front Sheet'!$E$37:$E$79))+(SUMIF('Front Sheet'!$AB$37:$AB$79,"2019",'Front Sheet'!$E$37:$E$79))+(SUMIF('Front Sheet'!$AB$37:$AB$79,"2020",'Front Sheet'!$E$37:$E$79))+(SUMIF('Front Sheet'!$AB$37:$AB$79,"2021",'Front Sheet'!$E$37:$E$79))</f>
        <v>0</v>
      </c>
      <c r="AA68" s="7"/>
      <c r="AB68" s="96">
        <f>(SUMIF('Front Sheet'!$AB$37:$AB$79,"2016",'Front Sheet'!$E$37:$E$79))+(SUMIF('Front Sheet'!$AB$37:$AB$79,"2017",'Front Sheet'!$E$37:$E$79))+(SUMIF('Front Sheet'!$AB$37:$AB$79,"2018",'Front Sheet'!$E$37:$E$79))+(SUMIF('Front Sheet'!$AB$37:$AB$79,"2019",'Front Sheet'!$E$37:$E$79))+(SUMIF('Front Sheet'!$AB$37:$AB$79,"2020",'Front Sheet'!$E$37:$E$79))+(SUMIF('Front Sheet'!$AB$37:$AB$79,"2021",'Front Sheet'!$E$37:$E$79))+(SUMIF('Front Sheet'!$AB$37:$AB$79,"2022",'Front Sheet'!$E$37:$E$79))</f>
        <v>0</v>
      </c>
      <c r="AE68" s="7"/>
      <c r="AF68" s="96">
        <f>(SUMIF('Front Sheet'!$AB$37:$AB$79,"2016",'Front Sheet'!$E$37:$E$79))+(SUMIF('Front Sheet'!$AB$37:$AB$79,"2017",'Front Sheet'!$E$37:$E$79))+(SUMIF('Front Sheet'!$AB$37:$AB$79,"2018",'Front Sheet'!$E$37:$E$79))+(SUMIF('Front Sheet'!$AB$37:$AB$79,"2019",'Front Sheet'!$E$37:$E$79))+(SUMIF('Front Sheet'!$AB$37:$AB$79,"2020",'Front Sheet'!$E$37:$E$79))+(SUMIF('Front Sheet'!$AB$37:$AB$79,"2021",'Front Sheet'!$E$37:$E$79))+(SUMIF('Front Sheet'!$AB$37:$AB$79,"2022",'Front Sheet'!$E$37:$E$79))+(SUMIF('Front Sheet'!$AB$37:$AB$79,"2023",'Front Sheet'!$E$37:$E$79))</f>
        <v>0</v>
      </c>
      <c r="AI68" s="7"/>
      <c r="AJ68" s="96">
        <f>AF68</f>
        <v>0</v>
      </c>
    </row>
    <row r="69" spans="1:36" ht="14.25" thickBot="1" x14ac:dyDescent="0.5">
      <c r="A69" s="7"/>
      <c r="B69" s="95" t="s">
        <v>75</v>
      </c>
      <c r="C69" s="91"/>
      <c r="D69" s="97">
        <f>D35</f>
        <v>0</v>
      </c>
      <c r="G69" s="7"/>
      <c r="H69" s="97">
        <f>D69+H35</f>
        <v>0</v>
      </c>
      <c r="K69" s="7"/>
      <c r="L69" s="97">
        <f>H69+L35</f>
        <v>0</v>
      </c>
      <c r="O69" s="7"/>
      <c r="P69" s="97">
        <f>L69+P35</f>
        <v>0</v>
      </c>
      <c r="S69" s="7"/>
      <c r="T69" s="97">
        <f>P69+T35</f>
        <v>0</v>
      </c>
      <c r="W69" s="7"/>
      <c r="X69" s="97">
        <f>T69+X35</f>
        <v>0</v>
      </c>
      <c r="AA69" s="7"/>
      <c r="AB69" s="97">
        <f>X69+AB35</f>
        <v>0</v>
      </c>
      <c r="AE69" s="7"/>
      <c r="AF69" s="97">
        <f>AB69+AF35</f>
        <v>0</v>
      </c>
      <c r="AI69" s="7"/>
      <c r="AJ69" s="97">
        <f>AF69</f>
        <v>0</v>
      </c>
    </row>
    <row r="70" spans="1:36" ht="14.25" thickTop="1" x14ac:dyDescent="0.45"/>
    <row r="72" spans="1:36" ht="14.25" x14ac:dyDescent="0.45">
      <c r="J72" s="18"/>
      <c r="K72" s="18"/>
      <c r="L72" s="18"/>
      <c r="M72" s="18"/>
    </row>
    <row r="73" spans="1:36" ht="14.25" x14ac:dyDescent="0.45">
      <c r="J73" s="18"/>
      <c r="K73" s="18"/>
      <c r="L73" s="18"/>
      <c r="M73" s="18"/>
    </row>
    <row r="74" spans="1:36" ht="14.25" x14ac:dyDescent="0.45">
      <c r="J74" s="18"/>
      <c r="K74" s="18"/>
      <c r="L74" s="18"/>
      <c r="M74" s="18"/>
    </row>
    <row r="75" spans="1:36" ht="14.25" x14ac:dyDescent="0.45">
      <c r="J75" s="18"/>
      <c r="K75" s="18"/>
      <c r="L75" s="18"/>
      <c r="M75" s="18"/>
    </row>
    <row r="76" spans="1:36" ht="14.25" x14ac:dyDescent="0.45">
      <c r="J76" s="18"/>
      <c r="K76" s="18"/>
      <c r="L76" s="18"/>
      <c r="M76" s="18"/>
    </row>
    <row r="77" spans="1:36" ht="14.25" x14ac:dyDescent="0.45">
      <c r="J77" s="18"/>
      <c r="K77" s="18"/>
      <c r="L77" s="18"/>
      <c r="M77" s="18"/>
    </row>
    <row r="78" spans="1:36" ht="14.25" x14ac:dyDescent="0.45">
      <c r="J78" s="18"/>
      <c r="K78" s="18"/>
      <c r="L78" s="18"/>
      <c r="M78" s="18"/>
    </row>
    <row r="79" spans="1:36" ht="14.25" x14ac:dyDescent="0.45">
      <c r="J79" s="18"/>
      <c r="K79" s="18"/>
      <c r="L79" s="18"/>
      <c r="M79" s="18"/>
    </row>
    <row r="80" spans="1:36" ht="14.25" x14ac:dyDescent="0.45">
      <c r="J80" s="18"/>
      <c r="K80" s="18"/>
      <c r="L80" s="18"/>
      <c r="M80" s="18"/>
    </row>
    <row r="81" spans="10:13" ht="14.25" x14ac:dyDescent="0.45">
      <c r="J81" s="18"/>
      <c r="K81" s="18"/>
      <c r="L81" s="18"/>
      <c r="M81" s="18"/>
    </row>
    <row r="82" spans="10:13" ht="14.25" x14ac:dyDescent="0.45">
      <c r="J82" s="18"/>
      <c r="K82" s="18"/>
      <c r="L82" s="18"/>
      <c r="M82" s="18"/>
    </row>
    <row r="83" spans="10:13" ht="14.25" x14ac:dyDescent="0.45">
      <c r="J83" s="18"/>
      <c r="K83" s="18"/>
      <c r="L83" s="18"/>
      <c r="M83" s="18"/>
    </row>
    <row r="84" spans="10:13" ht="14.25" x14ac:dyDescent="0.45">
      <c r="J84" s="18"/>
      <c r="K84" s="18"/>
      <c r="L84" s="18"/>
      <c r="M84" s="18"/>
    </row>
    <row r="85" spans="10:13" ht="14.25" x14ac:dyDescent="0.45">
      <c r="J85" s="18"/>
      <c r="K85" s="18"/>
      <c r="L85" s="18"/>
      <c r="M85" s="18"/>
    </row>
    <row r="86" spans="10:13" ht="14.25" x14ac:dyDescent="0.45">
      <c r="J86" s="18"/>
      <c r="K86" s="18"/>
      <c r="L86" s="18"/>
      <c r="M86" s="18"/>
    </row>
    <row r="87" spans="10:13" ht="14.25" x14ac:dyDescent="0.45">
      <c r="J87" s="18"/>
      <c r="K87" s="18"/>
      <c r="L87" s="18"/>
      <c r="M87" s="18"/>
    </row>
    <row r="88" spans="10:13" ht="14.25" x14ac:dyDescent="0.45">
      <c r="J88" s="18"/>
      <c r="K88" s="18"/>
      <c r="L88" s="18"/>
      <c r="M88" s="18"/>
    </row>
    <row r="89" spans="10:13" ht="14.25" x14ac:dyDescent="0.45">
      <c r="J89" s="18"/>
      <c r="K89" s="18"/>
      <c r="L89" s="18"/>
      <c r="M89" s="18"/>
    </row>
    <row r="90" spans="10:13" ht="14.25" x14ac:dyDescent="0.45">
      <c r="J90" s="18"/>
      <c r="K90" s="18"/>
      <c r="L90" s="18"/>
      <c r="M90" s="18"/>
    </row>
    <row r="91" spans="10:13" ht="14.25" x14ac:dyDescent="0.45">
      <c r="J91" s="18"/>
      <c r="K91" s="18"/>
      <c r="L91" s="18"/>
      <c r="M91" s="18"/>
    </row>
    <row r="92" spans="10:13" ht="14.25" x14ac:dyDescent="0.45">
      <c r="J92" s="18"/>
      <c r="K92" s="18"/>
      <c r="L92" s="18"/>
      <c r="M92" s="18"/>
    </row>
    <row r="93" spans="10:13" ht="14.25" x14ac:dyDescent="0.45">
      <c r="J93" s="18"/>
      <c r="K93" s="18"/>
      <c r="L93" s="18"/>
      <c r="M93" s="18"/>
    </row>
    <row r="94" spans="10:13" ht="14.25" x14ac:dyDescent="0.45">
      <c r="J94" s="18"/>
      <c r="K94" s="18"/>
      <c r="L94" s="18"/>
      <c r="M94" s="18"/>
    </row>
    <row r="95" spans="10:13" ht="14.25" x14ac:dyDescent="0.45">
      <c r="J95" s="18"/>
      <c r="K95" s="18"/>
      <c r="L95" s="18"/>
      <c r="M95" s="18"/>
    </row>
    <row r="96" spans="10:13" ht="14.25" x14ac:dyDescent="0.45">
      <c r="J96" s="18"/>
      <c r="K96" s="18"/>
      <c r="L96" s="18"/>
      <c r="M96" s="18"/>
    </row>
    <row r="97" spans="10:13" ht="14.25" x14ac:dyDescent="0.45">
      <c r="J97" s="18"/>
      <c r="K97" s="18"/>
      <c r="L97" s="18"/>
      <c r="M97" s="18"/>
    </row>
  </sheetData>
  <sheetProtection algorithmName="SHA-512" hashValue="NYkQOcE/dwW+ZA2U+HPepTFn2JohpIH5Py4ujx5ZOQTSVzmb8LcUgVrPGVzj9yiMviAgOlkAXyuPbBgerXVJxQ==" saltValue="j0uHUx+1rCUOF8GHN2s2/Q==" spinCount="100000" sheet="1" objects="1" scenarios="1" selectLockedCells="1"/>
  <mergeCells count="18">
    <mergeCell ref="AA7:AD7"/>
    <mergeCell ref="AA41:AD41"/>
    <mergeCell ref="AE7:AH7"/>
    <mergeCell ref="AE41:AH41"/>
    <mergeCell ref="AI41:AL41"/>
    <mergeCell ref="AI7:AL7"/>
    <mergeCell ref="W7:Z7"/>
    <mergeCell ref="W41:Z41"/>
    <mergeCell ref="C41:F41"/>
    <mergeCell ref="G41:J41"/>
    <mergeCell ref="K41:N41"/>
    <mergeCell ref="O41:R41"/>
    <mergeCell ref="S41:V41"/>
    <mergeCell ref="C7:F7"/>
    <mergeCell ref="G7:J7"/>
    <mergeCell ref="K7:N7"/>
    <mergeCell ref="O7:R7"/>
    <mergeCell ref="S7:V7"/>
  </mergeCells>
  <conditionalFormatting sqref="F27 J9:J25 R9:R25 V9:V25 AL9:AL25 F9:F25 F43:F59 J43:J59 N43:N59 R43:R59 V43:V59 AL43:AL59">
    <cfRule type="cellIs" dxfId="105" priority="102" operator="greaterThan">
      <formula>0.0999</formula>
    </cfRule>
    <cfRule type="cellIs" dxfId="104" priority="103" operator="lessThan">
      <formula>-0.0999</formula>
    </cfRule>
    <cfRule type="cellIs" dxfId="103" priority="104" operator="between">
      <formula>0.0501</formula>
      <formula>0.0999</formula>
    </cfRule>
    <cfRule type="cellIs" dxfId="102" priority="105" operator="between">
      <formula>-0.0999</formula>
      <formula>-0.0501</formula>
    </cfRule>
    <cfRule type="cellIs" dxfId="101" priority="106" operator="between">
      <formula>-0.05</formula>
      <formula>0.05</formula>
    </cfRule>
  </conditionalFormatting>
  <conditionalFormatting sqref="J27">
    <cfRule type="cellIs" dxfId="100" priority="97" operator="greaterThan">
      <formula>0.0999</formula>
    </cfRule>
    <cfRule type="cellIs" dxfId="99" priority="98" operator="lessThan">
      <formula>-0.0999</formula>
    </cfRule>
    <cfRule type="cellIs" dxfId="98" priority="99" operator="between">
      <formula>0.0501</formula>
      <formula>0.0999</formula>
    </cfRule>
    <cfRule type="cellIs" dxfId="97" priority="100" operator="between">
      <formula>-0.0999</formula>
      <formula>-0.0501</formula>
    </cfRule>
    <cfRule type="cellIs" dxfId="96" priority="101" operator="between">
      <formula>-0.05</formula>
      <formula>0.05</formula>
    </cfRule>
  </conditionalFormatting>
  <conditionalFormatting sqref="N27 N9:N25">
    <cfRule type="cellIs" dxfId="95" priority="92" operator="greaterThan">
      <formula>0.0999</formula>
    </cfRule>
    <cfRule type="cellIs" dxfId="94" priority="93" operator="lessThan">
      <formula>-0.0999</formula>
    </cfRule>
    <cfRule type="cellIs" dxfId="93" priority="94" operator="between">
      <formula>0.0501</formula>
      <formula>0.0999</formula>
    </cfRule>
    <cfRule type="cellIs" dxfId="92" priority="95" operator="between">
      <formula>-0.0999</formula>
      <formula>-0.0501</formula>
    </cfRule>
    <cfRule type="cellIs" dxfId="91" priority="96" operator="between">
      <formula>-0.05</formula>
      <formula>0.05</formula>
    </cfRule>
  </conditionalFormatting>
  <conditionalFormatting sqref="R27">
    <cfRule type="cellIs" dxfId="90" priority="87" operator="greaterThan">
      <formula>0.0999</formula>
    </cfRule>
    <cfRule type="cellIs" dxfId="89" priority="88" operator="lessThan">
      <formula>-0.0999</formula>
    </cfRule>
    <cfRule type="cellIs" dxfId="88" priority="89" operator="between">
      <formula>0.0501</formula>
      <formula>0.0999</formula>
    </cfRule>
    <cfRule type="cellIs" dxfId="87" priority="90" operator="between">
      <formula>-0.0999</formula>
      <formula>-0.0501</formula>
    </cfRule>
    <cfRule type="cellIs" dxfId="86" priority="91" operator="between">
      <formula>-0.05</formula>
      <formula>0.05</formula>
    </cfRule>
  </conditionalFormatting>
  <conditionalFormatting sqref="V27">
    <cfRule type="cellIs" dxfId="85" priority="82" operator="greaterThan">
      <formula>0.0999</formula>
    </cfRule>
    <cfRule type="cellIs" dxfId="84" priority="83" operator="lessThan">
      <formula>-0.0999</formula>
    </cfRule>
    <cfRule type="cellIs" dxfId="83" priority="84" operator="between">
      <formula>0.0501</formula>
      <formula>0.0999</formula>
    </cfRule>
    <cfRule type="cellIs" dxfId="82" priority="85" operator="between">
      <formula>-0.0999</formula>
      <formula>-0.0501</formula>
    </cfRule>
    <cfRule type="cellIs" dxfId="81" priority="86" operator="between">
      <formula>-0.05</formula>
      <formula>0.05</formula>
    </cfRule>
  </conditionalFormatting>
  <conditionalFormatting sqref="AL27">
    <cfRule type="cellIs" dxfId="80" priority="77" operator="greaterThan">
      <formula>0.0999</formula>
    </cfRule>
    <cfRule type="cellIs" dxfId="79" priority="78" operator="lessThan">
      <formula>-0.0999</formula>
    </cfRule>
    <cfRule type="cellIs" dxfId="78" priority="79" operator="between">
      <formula>0.0501</formula>
      <formula>0.0999</formula>
    </cfRule>
    <cfRule type="cellIs" dxfId="77" priority="80" operator="between">
      <formula>-0.0999</formula>
      <formula>-0.0501</formula>
    </cfRule>
    <cfRule type="cellIs" dxfId="76" priority="81" operator="between">
      <formula>-0.05</formula>
      <formula>0.05</formula>
    </cfRule>
  </conditionalFormatting>
  <conditionalFormatting sqref="F61">
    <cfRule type="cellIs" dxfId="75" priority="72" operator="greaterThan">
      <formula>0.0999</formula>
    </cfRule>
    <cfRule type="cellIs" dxfId="74" priority="73" operator="lessThan">
      <formula>-0.0999</formula>
    </cfRule>
    <cfRule type="cellIs" dxfId="73" priority="74" operator="between">
      <formula>0.0501</formula>
      <formula>0.0999</formula>
    </cfRule>
    <cfRule type="cellIs" dxfId="72" priority="75" operator="between">
      <formula>-0.0999</formula>
      <formula>-0.0501</formula>
    </cfRule>
    <cfRule type="cellIs" dxfId="71" priority="76" operator="between">
      <formula>-0.05</formula>
      <formula>0.05</formula>
    </cfRule>
  </conditionalFormatting>
  <conditionalFormatting sqref="J61">
    <cfRule type="cellIs" dxfId="70" priority="67" operator="greaterThan">
      <formula>0.0999</formula>
    </cfRule>
    <cfRule type="cellIs" dxfId="69" priority="68" operator="lessThan">
      <formula>-0.0999</formula>
    </cfRule>
    <cfRule type="cellIs" dxfId="68" priority="69" operator="between">
      <formula>0.0501</formula>
      <formula>0.0999</formula>
    </cfRule>
    <cfRule type="cellIs" dxfId="67" priority="70" operator="between">
      <formula>-0.0999</formula>
      <formula>-0.0501</formula>
    </cfRule>
    <cfRule type="cellIs" dxfId="66" priority="71" operator="between">
      <formula>-0.05</formula>
      <formula>0.05</formula>
    </cfRule>
  </conditionalFormatting>
  <conditionalFormatting sqref="N61">
    <cfRule type="cellIs" dxfId="65" priority="62" operator="greaterThan">
      <formula>0.0999</formula>
    </cfRule>
    <cfRule type="cellIs" dxfId="64" priority="63" operator="lessThan">
      <formula>-0.0999</formula>
    </cfRule>
    <cfRule type="cellIs" dxfId="63" priority="64" operator="between">
      <formula>0.0501</formula>
      <formula>0.0999</formula>
    </cfRule>
    <cfRule type="cellIs" dxfId="62" priority="65" operator="between">
      <formula>-0.0999</formula>
      <formula>-0.0501</formula>
    </cfRule>
    <cfRule type="cellIs" dxfId="61" priority="66" operator="between">
      <formula>-0.05</formula>
      <formula>0.05</formula>
    </cfRule>
  </conditionalFormatting>
  <conditionalFormatting sqref="R61">
    <cfRule type="cellIs" dxfId="60" priority="57" operator="greaterThan">
      <formula>0.0999</formula>
    </cfRule>
    <cfRule type="cellIs" dxfId="59" priority="58" operator="lessThan">
      <formula>-0.0999</formula>
    </cfRule>
    <cfRule type="cellIs" dxfId="58" priority="59" operator="between">
      <formula>0.0501</formula>
      <formula>0.0999</formula>
    </cfRule>
    <cfRule type="cellIs" dxfId="57" priority="60" operator="between">
      <formula>-0.0999</formula>
      <formula>-0.0501</formula>
    </cfRule>
    <cfRule type="cellIs" dxfId="56" priority="61" operator="between">
      <formula>-0.05</formula>
      <formula>0.05</formula>
    </cfRule>
  </conditionalFormatting>
  <conditionalFormatting sqref="V61">
    <cfRule type="cellIs" dxfId="55" priority="52" operator="greaterThan">
      <formula>0.0999</formula>
    </cfRule>
    <cfRule type="cellIs" dxfId="54" priority="53" operator="lessThan">
      <formula>-0.0999</formula>
    </cfRule>
    <cfRule type="cellIs" dxfId="53" priority="54" operator="between">
      <formula>0.0501</formula>
      <formula>0.0999</formula>
    </cfRule>
    <cfRule type="cellIs" dxfId="52" priority="55" operator="between">
      <formula>-0.0999</formula>
      <formula>-0.0501</formula>
    </cfRule>
    <cfRule type="cellIs" dxfId="51" priority="56" operator="between">
      <formula>-0.05</formula>
      <formula>0.05</formula>
    </cfRule>
  </conditionalFormatting>
  <conditionalFormatting sqref="AL61">
    <cfRule type="cellIs" dxfId="50" priority="47" operator="greaterThan">
      <formula>0.0999</formula>
    </cfRule>
    <cfRule type="cellIs" dxfId="49" priority="48" operator="lessThan">
      <formula>-0.0999</formula>
    </cfRule>
    <cfRule type="cellIs" dxfId="48" priority="49" operator="between">
      <formula>0.0501</formula>
      <formula>0.0999</formula>
    </cfRule>
    <cfRule type="cellIs" dxfId="47" priority="50" operator="between">
      <formula>-0.0999</formula>
      <formula>-0.0501</formula>
    </cfRule>
    <cfRule type="cellIs" dxfId="46" priority="51" operator="between">
      <formula>-0.05</formula>
      <formula>0.05</formula>
    </cfRule>
  </conditionalFormatting>
  <conditionalFormatting sqref="Z9:Z25 Z43:Z59">
    <cfRule type="cellIs" dxfId="45" priority="41" operator="greaterThan">
      <formula>0.0999</formula>
    </cfRule>
    <cfRule type="cellIs" dxfId="44" priority="42" operator="lessThan">
      <formula>-0.0999</formula>
    </cfRule>
    <cfRule type="cellIs" dxfId="43" priority="43" operator="between">
      <formula>0.0501</formula>
      <formula>0.0999</formula>
    </cfRule>
    <cfRule type="cellIs" dxfId="42" priority="44" operator="between">
      <formula>-0.0999</formula>
      <formula>-0.0501</formula>
    </cfRule>
    <cfRule type="cellIs" dxfId="41" priority="45" operator="between">
      <formula>-0.05</formula>
      <formula>0.05</formula>
    </cfRule>
  </conditionalFormatting>
  <conditionalFormatting sqref="Z27">
    <cfRule type="cellIs" dxfId="40" priority="36" operator="greaterThan">
      <formula>0.0999</formula>
    </cfRule>
    <cfRule type="cellIs" dxfId="39" priority="37" operator="lessThan">
      <formula>-0.0999</formula>
    </cfRule>
    <cfRule type="cellIs" dxfId="38" priority="38" operator="between">
      <formula>0.0501</formula>
      <formula>0.0999</formula>
    </cfRule>
    <cfRule type="cellIs" dxfId="37" priority="39" operator="between">
      <formula>-0.0999</formula>
      <formula>-0.0501</formula>
    </cfRule>
    <cfRule type="cellIs" dxfId="36" priority="40" operator="between">
      <formula>-0.05</formula>
      <formula>0.05</formula>
    </cfRule>
  </conditionalFormatting>
  <conditionalFormatting sqref="Z61">
    <cfRule type="cellIs" dxfId="35" priority="31" operator="greaterThan">
      <formula>0.0999</formula>
    </cfRule>
    <cfRule type="cellIs" dxfId="34" priority="32" operator="lessThan">
      <formula>-0.0999</formula>
    </cfRule>
    <cfRule type="cellIs" dxfId="33" priority="33" operator="between">
      <formula>0.0501</formula>
      <formula>0.0999</formula>
    </cfRule>
    <cfRule type="cellIs" dxfId="32" priority="34" operator="between">
      <formula>-0.0999</formula>
      <formula>-0.0501</formula>
    </cfRule>
    <cfRule type="cellIs" dxfId="31" priority="35" operator="between">
      <formula>-0.05</formula>
      <formula>0.05</formula>
    </cfRule>
  </conditionalFormatting>
  <conditionalFormatting sqref="AD9:AD25 AD43:AD59">
    <cfRule type="cellIs" dxfId="30" priority="26" operator="greaterThan">
      <formula>0.0999</formula>
    </cfRule>
    <cfRule type="cellIs" dxfId="29" priority="27" operator="lessThan">
      <formula>-0.0999</formula>
    </cfRule>
    <cfRule type="cellIs" dxfId="28" priority="28" operator="between">
      <formula>0.0501</formula>
      <formula>0.0999</formula>
    </cfRule>
    <cfRule type="cellIs" dxfId="27" priority="29" operator="between">
      <formula>-0.0999</formula>
      <formula>-0.0501</formula>
    </cfRule>
    <cfRule type="cellIs" dxfId="26" priority="30" operator="between">
      <formula>-0.05</formula>
      <formula>0.05</formula>
    </cfRule>
  </conditionalFormatting>
  <conditionalFormatting sqref="AD27">
    <cfRule type="cellIs" dxfId="25" priority="21" operator="greaterThan">
      <formula>0.0999</formula>
    </cfRule>
    <cfRule type="cellIs" dxfId="24" priority="22" operator="lessThan">
      <formula>-0.0999</formula>
    </cfRule>
    <cfRule type="cellIs" dxfId="23" priority="23" operator="between">
      <formula>0.0501</formula>
      <formula>0.0999</formula>
    </cfRule>
    <cfRule type="cellIs" dxfId="22" priority="24" operator="between">
      <formula>-0.0999</formula>
      <formula>-0.0501</formula>
    </cfRule>
    <cfRule type="cellIs" dxfId="21" priority="25" operator="between">
      <formula>-0.05</formula>
      <formula>0.05</formula>
    </cfRule>
  </conditionalFormatting>
  <conditionalFormatting sqref="AD61">
    <cfRule type="cellIs" dxfId="20" priority="16" operator="greaterThan">
      <formula>0.0999</formula>
    </cfRule>
    <cfRule type="cellIs" dxfId="19" priority="17" operator="lessThan">
      <formula>-0.0999</formula>
    </cfRule>
    <cfRule type="cellIs" dxfId="18" priority="18" operator="between">
      <formula>0.0501</formula>
      <formula>0.0999</formula>
    </cfRule>
    <cfRule type="cellIs" dxfId="17" priority="19" operator="between">
      <formula>-0.0999</formula>
      <formula>-0.0501</formula>
    </cfRule>
    <cfRule type="cellIs" dxfId="16" priority="20" operator="between">
      <formula>-0.05</formula>
      <formula>0.05</formula>
    </cfRule>
  </conditionalFormatting>
  <conditionalFormatting sqref="AH9:AH25 AH43:AH59">
    <cfRule type="cellIs" dxfId="15" priority="11" operator="greaterThan">
      <formula>0.0999</formula>
    </cfRule>
    <cfRule type="cellIs" dxfId="14" priority="12" operator="lessThan">
      <formula>-0.0999</formula>
    </cfRule>
    <cfRule type="cellIs" dxfId="13" priority="13" operator="between">
      <formula>0.0501</formula>
      <formula>0.0999</formula>
    </cfRule>
    <cfRule type="cellIs" dxfId="12" priority="14" operator="between">
      <formula>-0.0999</formula>
      <formula>-0.0501</formula>
    </cfRule>
    <cfRule type="cellIs" dxfId="11" priority="15" operator="between">
      <formula>-0.05</formula>
      <formula>0.05</formula>
    </cfRule>
  </conditionalFormatting>
  <conditionalFormatting sqref="AH27">
    <cfRule type="cellIs" dxfId="10" priority="6" operator="greaterThan">
      <formula>0.0999</formula>
    </cfRule>
    <cfRule type="cellIs" dxfId="9" priority="7" operator="lessThan">
      <formula>-0.0999</formula>
    </cfRule>
    <cfRule type="cellIs" dxfId="8" priority="8" operator="between">
      <formula>0.0501</formula>
      <formula>0.0999</formula>
    </cfRule>
    <cfRule type="cellIs" dxfId="7" priority="9" operator="between">
      <formula>-0.0999</formula>
      <formula>-0.0501</formula>
    </cfRule>
    <cfRule type="cellIs" dxfId="6" priority="10" operator="between">
      <formula>-0.05</formula>
      <formula>0.05</formula>
    </cfRule>
  </conditionalFormatting>
  <conditionalFormatting sqref="AH61">
    <cfRule type="cellIs" dxfId="5" priority="1" operator="greaterThan">
      <formula>0.0999</formula>
    </cfRule>
    <cfRule type="cellIs" dxfId="4" priority="2" operator="lessThan">
      <formula>-0.0999</formula>
    </cfRule>
    <cfRule type="cellIs" dxfId="3" priority="3" operator="between">
      <formula>0.0501</formula>
      <formula>0.0999</formula>
    </cfRule>
    <cfRule type="cellIs" dxfId="2" priority="4" operator="between">
      <formula>-0.0999</formula>
      <formula>-0.0501</formula>
    </cfRule>
    <cfRule type="cellIs" dxfId="1" priority="5" operator="between">
      <formula>-0.05</formula>
      <formula>0.05</formula>
    </cfRule>
  </conditionalFormatting>
  <pageMargins left="0.70866141732283472" right="0.70866141732283472" top="0.74803149606299213" bottom="0.74803149606299213" header="0.31496062992125984" footer="0.31496062992125984"/>
  <pageSetup paperSize="8" scale="45" fitToHeight="2" orientation="landscape" r:id="rId1"/>
  <rowBreaks count="1" manualBreakCount="1">
    <brk id="69" max="16383" man="1"/>
  </rowBreaks>
  <colBreaks count="1" manualBreakCount="1">
    <brk id="37" max="1048575" man="1"/>
  </colBreaks>
  <extLst>
    <ext xmlns:x14="http://schemas.microsoft.com/office/spreadsheetml/2009/9/main" uri="{78C0D931-6437-407d-A8EE-F0AAD7539E65}">
      <x14:conditionalFormattings>
        <x14:conditionalFormatting xmlns:xm="http://schemas.microsoft.com/office/excel/2006/main">
          <x14:cfRule type="cellIs" priority="197" operator="greaterThan" id="{0293AF68-287C-4F22-859C-EF6D1D990927}">
            <xm:f>'Front Sheet'!$I$28</xm:f>
            <x14:dxf>
              <font>
                <b/>
                <i/>
                <strike val="0"/>
              </font>
              <fill>
                <patternFill>
                  <bgColor rgb="FFFF0000"/>
                </patternFill>
              </fill>
            </x14:dxf>
          </x14:cfRule>
          <xm:sqref>AI27 AJ32 AI61 AJ66</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D31"/>
  <sheetViews>
    <sheetView windowProtection="1" workbookViewId="0">
      <selection activeCell="B21" sqref="B21"/>
    </sheetView>
  </sheetViews>
  <sheetFormatPr defaultRowHeight="14.25" x14ac:dyDescent="0.45"/>
  <cols>
    <col min="1" max="1" width="23.86328125" customWidth="1"/>
    <col min="2" max="2" width="13.86328125" style="33" bestFit="1" customWidth="1"/>
    <col min="3" max="3" width="42.53125" style="27" bestFit="1" customWidth="1"/>
    <col min="4" max="4" width="10.796875" style="32" bestFit="1" customWidth="1"/>
  </cols>
  <sheetData>
    <row r="1" spans="1:3" x14ac:dyDescent="0.45">
      <c r="A1" t="s">
        <v>88</v>
      </c>
      <c r="B1" s="33" t="s">
        <v>93</v>
      </c>
      <c r="C1" s="27" t="s">
        <v>86</v>
      </c>
    </row>
    <row r="2" spans="1:3" x14ac:dyDescent="0.45">
      <c r="A2" t="s">
        <v>89</v>
      </c>
      <c r="B2" s="33">
        <v>42460</v>
      </c>
      <c r="C2" s="28" t="s">
        <v>90</v>
      </c>
    </row>
    <row r="3" spans="1:3" x14ac:dyDescent="0.45">
      <c r="A3" t="str">
        <f>IF(RIGHT(A2,1)="4",CONCATENATE(LEFT(A2,4)+1,"Q1"),CONCATENATE(LEFT(A2,5),RIGHT(A2,1)+1))</f>
        <v>2016Q2</v>
      </c>
      <c r="B3" s="33">
        <v>42551</v>
      </c>
      <c r="C3" s="28" t="s">
        <v>92</v>
      </c>
    </row>
    <row r="4" spans="1:3" x14ac:dyDescent="0.45">
      <c r="A4" t="str">
        <f t="shared" ref="A4:A31" si="0">IF(RIGHT(A3,1)="4",CONCATENATE(LEFT(A3,4)+1,"Q1"),CONCATENATE(LEFT(A3,5),RIGHT(A3,1)+1))</f>
        <v>2016Q3</v>
      </c>
      <c r="B4" s="33">
        <v>42643</v>
      </c>
      <c r="C4" s="27" t="s">
        <v>95</v>
      </c>
    </row>
    <row r="5" spans="1:3" x14ac:dyDescent="0.45">
      <c r="A5" t="str">
        <f t="shared" si="0"/>
        <v>2016Q4</v>
      </c>
      <c r="B5" s="33">
        <v>42735</v>
      </c>
    </row>
    <row r="6" spans="1:3" x14ac:dyDescent="0.45">
      <c r="A6" t="str">
        <f t="shared" si="0"/>
        <v>2017Q1</v>
      </c>
      <c r="B6" s="33">
        <v>42825</v>
      </c>
    </row>
    <row r="7" spans="1:3" x14ac:dyDescent="0.45">
      <c r="A7" t="str">
        <f t="shared" si="0"/>
        <v>2017Q2</v>
      </c>
      <c r="B7" s="33">
        <v>42916</v>
      </c>
    </row>
    <row r="8" spans="1:3" x14ac:dyDescent="0.45">
      <c r="A8" t="str">
        <f t="shared" si="0"/>
        <v>2017Q3</v>
      </c>
      <c r="B8" s="33">
        <v>43008</v>
      </c>
    </row>
    <row r="9" spans="1:3" x14ac:dyDescent="0.45">
      <c r="A9" t="str">
        <f t="shared" si="0"/>
        <v>2017Q4</v>
      </c>
      <c r="B9" s="33">
        <v>43100</v>
      </c>
    </row>
    <row r="10" spans="1:3" x14ac:dyDescent="0.45">
      <c r="A10" t="str">
        <f t="shared" si="0"/>
        <v>2018Q1</v>
      </c>
      <c r="B10" s="33">
        <v>43190</v>
      </c>
    </row>
    <row r="11" spans="1:3" x14ac:dyDescent="0.45">
      <c r="A11" t="str">
        <f t="shared" si="0"/>
        <v>2018Q2</v>
      </c>
      <c r="B11" s="33">
        <v>43281</v>
      </c>
    </row>
    <row r="12" spans="1:3" x14ac:dyDescent="0.45">
      <c r="A12" t="str">
        <f t="shared" si="0"/>
        <v>2018Q3</v>
      </c>
      <c r="B12" s="33">
        <v>43373</v>
      </c>
    </row>
    <row r="13" spans="1:3" x14ac:dyDescent="0.45">
      <c r="A13" t="str">
        <f t="shared" si="0"/>
        <v>2018Q4</v>
      </c>
      <c r="B13" s="33">
        <v>43465</v>
      </c>
    </row>
    <row r="14" spans="1:3" x14ac:dyDescent="0.45">
      <c r="A14" t="str">
        <f t="shared" si="0"/>
        <v>2019Q1</v>
      </c>
      <c r="B14" s="33">
        <v>43555</v>
      </c>
    </row>
    <row r="15" spans="1:3" x14ac:dyDescent="0.45">
      <c r="A15" t="str">
        <f t="shared" si="0"/>
        <v>2019Q2</v>
      </c>
      <c r="B15" s="33">
        <v>43646</v>
      </c>
    </row>
    <row r="16" spans="1:3" x14ac:dyDescent="0.45">
      <c r="A16" t="str">
        <f t="shared" si="0"/>
        <v>2019Q3</v>
      </c>
      <c r="B16" s="33">
        <v>43738</v>
      </c>
    </row>
    <row r="17" spans="1:2" x14ac:dyDescent="0.45">
      <c r="A17" t="str">
        <f t="shared" si="0"/>
        <v>2019Q4</v>
      </c>
      <c r="B17" s="33">
        <v>43830</v>
      </c>
    </row>
    <row r="18" spans="1:2" x14ac:dyDescent="0.45">
      <c r="A18" t="str">
        <f t="shared" si="0"/>
        <v>2020Q1</v>
      </c>
      <c r="B18" s="33">
        <v>43921</v>
      </c>
    </row>
    <row r="19" spans="1:2" x14ac:dyDescent="0.45">
      <c r="A19" t="str">
        <f t="shared" si="0"/>
        <v>2020Q2</v>
      </c>
      <c r="B19" s="33">
        <v>44012</v>
      </c>
    </row>
    <row r="20" spans="1:2" x14ac:dyDescent="0.45">
      <c r="A20" t="str">
        <f t="shared" si="0"/>
        <v>2020Q3</v>
      </c>
      <c r="B20" s="33">
        <v>44104</v>
      </c>
    </row>
    <row r="21" spans="1:2" x14ac:dyDescent="0.45">
      <c r="A21" t="str">
        <f t="shared" si="0"/>
        <v>2020Q4</v>
      </c>
      <c r="B21" s="33">
        <v>44196</v>
      </c>
    </row>
    <row r="22" spans="1:2" x14ac:dyDescent="0.45">
      <c r="A22" t="str">
        <f t="shared" si="0"/>
        <v>2021Q1</v>
      </c>
    </row>
    <row r="23" spans="1:2" x14ac:dyDescent="0.45">
      <c r="A23" t="str">
        <f t="shared" si="0"/>
        <v>2021Q2</v>
      </c>
    </row>
    <row r="24" spans="1:2" x14ac:dyDescent="0.45">
      <c r="A24" t="str">
        <f t="shared" si="0"/>
        <v>2021Q3</v>
      </c>
    </row>
    <row r="25" spans="1:2" x14ac:dyDescent="0.45">
      <c r="A25" t="str">
        <f t="shared" si="0"/>
        <v>2021Q4</v>
      </c>
    </row>
    <row r="26" spans="1:2" x14ac:dyDescent="0.45">
      <c r="A26" t="str">
        <f t="shared" si="0"/>
        <v>2022Q1</v>
      </c>
    </row>
    <row r="27" spans="1:2" x14ac:dyDescent="0.45">
      <c r="A27" t="str">
        <f t="shared" si="0"/>
        <v>2022Q2</v>
      </c>
    </row>
    <row r="28" spans="1:2" x14ac:dyDescent="0.45">
      <c r="A28" t="str">
        <f t="shared" si="0"/>
        <v>2022Q3</v>
      </c>
    </row>
    <row r="29" spans="1:2" x14ac:dyDescent="0.45">
      <c r="A29" t="str">
        <f t="shared" si="0"/>
        <v>2022Q4</v>
      </c>
    </row>
    <row r="30" spans="1:2" x14ac:dyDescent="0.45">
      <c r="A30" t="str">
        <f t="shared" si="0"/>
        <v>2023Q1</v>
      </c>
    </row>
    <row r="31" spans="1:2" x14ac:dyDescent="0.45">
      <c r="A31" t="str">
        <f t="shared" si="0"/>
        <v>2023Q2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igrationWizIdPermissionLevels xmlns="a120f855-eb8d-42c3-b422-49196f44f23f" xsi:nil="true"/>
    <MigrationWizIdDocumentLibraryPermissions xmlns="a120f855-eb8d-42c3-b422-49196f44f23f" xsi:nil="true"/>
    <MigrationWizId xmlns="a120f855-eb8d-42c3-b422-49196f44f23f" xsi:nil="true"/>
    <MigrationWizIdSecurityGroups xmlns="a120f855-eb8d-42c3-b422-49196f44f23f" xsi:nil="true"/>
    <MigrationWizIdPermissions xmlns="a120f855-eb8d-42c3-b422-49196f44f23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1F240DA9392E74BA9877617C1945659" ma:contentTypeVersion="17" ma:contentTypeDescription="Create a new document." ma:contentTypeScope="" ma:versionID="1d62fd67636c50fa81fdb2e23cf8fb96">
  <xsd:schema xmlns:xsd="http://www.w3.org/2001/XMLSchema" xmlns:xs="http://www.w3.org/2001/XMLSchema" xmlns:p="http://schemas.microsoft.com/office/2006/metadata/properties" xmlns:ns2="a120f855-eb8d-42c3-b422-49196f44f23f" xmlns:ns3="8a136df6-1611-4b7b-87b5-58e2ae6e42be" targetNamespace="http://schemas.microsoft.com/office/2006/metadata/properties" ma:root="true" ma:fieldsID="c9ba23e8e226ab75a20357d3ddc75d07" ns2:_="" ns3:_="">
    <xsd:import namespace="a120f855-eb8d-42c3-b422-49196f44f23f"/>
    <xsd:import namespace="8a136df6-1611-4b7b-87b5-58e2ae6e42be"/>
    <xsd:element name="properties">
      <xsd:complexType>
        <xsd:sequence>
          <xsd:element name="documentManagement">
            <xsd:complexType>
              <xsd:all>
                <xsd:element ref="ns2:MigrationWizId" minOccurs="0"/>
                <xsd:element ref="ns2:MigrationWizIdPermissions" minOccurs="0"/>
                <xsd:element ref="ns2:MigrationWizIdPermissionLevels" minOccurs="0"/>
                <xsd:element ref="ns2:MigrationWizIdDocumentLibraryPermissions" minOccurs="0"/>
                <xsd:element ref="ns2:MigrationWizIdSecurityGroups" minOccurs="0"/>
                <xsd:element ref="ns2:MediaServiceMetadata" minOccurs="0"/>
                <xsd:element ref="ns2:MediaServiceFastMetadata" minOccurs="0"/>
                <xsd:element ref="ns2:MediaServiceAutoTags"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20f855-eb8d-42c3-b422-49196f44f23f" elementFormDefault="qualified">
    <xsd:import namespace="http://schemas.microsoft.com/office/2006/documentManagement/types"/>
    <xsd:import namespace="http://schemas.microsoft.com/office/infopath/2007/PartnerControls"/>
    <xsd:element name="MigrationWizId" ma:index="8" nillable="true" ma:displayName="MigrationWizId" ma:internalName="MigrationWizId">
      <xsd:simpleType>
        <xsd:restriction base="dms:Text"/>
      </xsd:simpleType>
    </xsd:element>
    <xsd:element name="MigrationWizIdPermissions" ma:index="9" nillable="true" ma:displayName="MigrationWizIdPermissions" ma:internalName="MigrationWizIdPermissions">
      <xsd:simpleType>
        <xsd:restriction base="dms:Text"/>
      </xsd:simpleType>
    </xsd:element>
    <xsd:element name="MigrationWizIdPermissionLevels" ma:index="10" nillable="true" ma:displayName="MigrationWizIdPermissionLevels" ma:description="Documents" ma:internalName="MigrationWizIdPermissionLevels">
      <xsd:simpleType>
        <xsd:restriction base="dms:Text"/>
      </xsd:simpleType>
    </xsd:element>
    <xsd:element name="MigrationWizIdDocumentLibraryPermissions" ma:index="11" nillable="true" ma:displayName="MigrationWizIdDocumentLibraryPermissions" ma:internalName="MigrationWizIdDocumentLibraryPermissions">
      <xsd:simpleType>
        <xsd:restriction base="dms:Text"/>
      </xsd:simpleType>
    </xsd:element>
    <xsd:element name="MigrationWizIdSecurityGroups" ma:index="12" nillable="true" ma:displayName="MigrationWizIdSecurityGroups" ma:description="Documents" ma:internalName="MigrationWizIdSecurityGroups">
      <xsd:simpleType>
        <xsd:restriction base="dms:Text"/>
      </xsd:simple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ternalName="MediaServiceDateTaken"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MediaServiceAutoKeyPoints" ma:index="23" nillable="true" ma:displayName="MediaServiceAutoKeyPoints" ma:hidden="true" ma:internalName="MediaServiceAutoKeyPoints" ma:readOnly="true">
      <xsd:simpleType>
        <xsd:restriction base="dms:Note"/>
      </xsd:simpleType>
    </xsd:element>
    <xsd:element name="MediaServiceKeyPoints" ma:index="24"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a136df6-1611-4b7b-87b5-58e2ae6e42b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66715C0-AD39-4287-9898-5C09CCA5978B}">
  <ds:schemaRefs>
    <ds:schemaRef ds:uri="8a136df6-1611-4b7b-87b5-58e2ae6e42be"/>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schemas.microsoft.com/office/2006/metadata/properties"/>
    <ds:schemaRef ds:uri="a120f855-eb8d-42c3-b422-49196f44f23f"/>
    <ds:schemaRef ds:uri="http://www.w3.org/XML/1998/namespace"/>
    <ds:schemaRef ds:uri="http://purl.org/dc/dcmitype/"/>
  </ds:schemaRefs>
</ds:datastoreItem>
</file>

<file path=customXml/itemProps2.xml><?xml version="1.0" encoding="utf-8"?>
<ds:datastoreItem xmlns:ds="http://schemas.openxmlformats.org/officeDocument/2006/customXml" ds:itemID="{B401EECF-F415-4BFD-B21C-0F6D2879F0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20f855-eb8d-42c3-b422-49196f44f23f"/>
    <ds:schemaRef ds:uri="8a136df6-1611-4b7b-87b5-58e2ae6e42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3FA6F7C-745F-40B8-A27F-E65885F8D28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Front Sheet</vt:lpstr>
      <vt:lpstr>SDAs and Irregularities</vt:lpstr>
      <vt:lpstr>Quarterly Breakdown</vt:lpstr>
      <vt:lpstr>Project Summary</vt:lpstr>
      <vt:lpstr>LookUp</vt:lpstr>
      <vt:lpstr>'Project Summary'!Print_Area</vt:lpstr>
      <vt:lpstr>SDAAmount</vt:lpstr>
      <vt:lpstr>SDAOutcome</vt:lpstr>
      <vt:lpstr>SDAQuarters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Parkin, Jo</dc:creator>
  <cp:lastModifiedBy>Nicolas Hogg</cp:lastModifiedBy>
  <cp:lastPrinted>2021-05-17T12:01:40Z</cp:lastPrinted>
  <dcterms:created xsi:type="dcterms:W3CDTF">2016-08-26T08:18:40Z</dcterms:created>
  <dcterms:modified xsi:type="dcterms:W3CDTF">2021-06-18T10:21:46Z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0x01010071F240DA9392E74BA9877617C1945659</vt:lpwstr>
  </property>
</Properties>
</file>